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269104\_Cross Innovation 2021-2027\5._Kundenformulare\02_Antrag\"/>
    </mc:Choice>
  </mc:AlternateContent>
  <workbookProtection workbookAlgorithmName="SHA-512" workbookHashValue="9PMmzoxjYQSxZf7+R0TW/t/7/zOcL/9GLaPRIUnGDr1OvWyQQVyClGX+HLj8jOC9tpSfAUJguEtxYhbTwV21Jg==" workbookSaltValue="jZ5V/2L6+lrzo5tZTBpkvw==" workbookSpinCount="100000" lockStructure="1"/>
  <bookViews>
    <workbookView xWindow="0" yWindow="0" windowWidth="28800" windowHeight="14100"/>
  </bookViews>
  <sheets>
    <sheet name="Gesamtübersicht" sheetId="26" r:id="rId1"/>
    <sheet name="Personalausgaben" sheetId="18" r:id="rId2"/>
    <sheet name="Grundlagen VKO" sheetId="19" state="hidden" r:id="rId3"/>
    <sheet name="Unternehmerlohn" sheetId="24" r:id="rId4"/>
    <sheet name="Ausgaben" sheetId="25" r:id="rId5"/>
    <sheet name="Grundlage UN-Lohn" sheetId="23" state="hidden" r:id="rId6"/>
  </sheets>
  <definedNames>
    <definedName name="_xlnm._FilterDatabase" localSheetId="1" hidden="1">Personalausgaben!$A$9:$O$9</definedName>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207288</definedName>
    <definedName name="_IDVTrackerID155_" hidden="1">311493</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17</definedName>
    <definedName name="_xlnm.Print_Area" localSheetId="4">Ausgaben!$A$1:$K$40</definedName>
    <definedName name="_xlnm.Print_Area" localSheetId="0">Gesamtübersicht!$A$1:$H$42</definedName>
    <definedName name="_xlnm.Print_Area" localSheetId="1">Personalausgaben!$A$1:$O$33</definedName>
    <definedName name="_xlnm.Print_Area" localSheetId="3">Unternehmerlohn!$A$1:$U$42</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workbook>
</file>

<file path=xl/calcChain.xml><?xml version="1.0" encoding="utf-8"?>
<calcChain xmlns="http://schemas.openxmlformats.org/spreadsheetml/2006/main">
  <c r="L19" i="18" l="1"/>
  <c r="L20" i="18"/>
  <c r="L11" i="18"/>
  <c r="L12" i="18"/>
  <c r="L13" i="18"/>
  <c r="L14" i="18"/>
  <c r="L15" i="18"/>
  <c r="L16" i="18"/>
  <c r="L17" i="18"/>
  <c r="L18" i="18"/>
  <c r="C28" i="23" l="1"/>
  <c r="D28" i="23"/>
  <c r="E28" i="23"/>
  <c r="F28" i="23"/>
  <c r="B28" i="23"/>
  <c r="D7" i="25" l="1"/>
  <c r="D6" i="25"/>
  <c r="D6" i="24"/>
  <c r="J33" i="24" l="1"/>
  <c r="O33" i="24"/>
  <c r="P33" i="24"/>
  <c r="Q33" i="24"/>
  <c r="R33" i="24"/>
  <c r="T33" i="24"/>
  <c r="J34" i="24"/>
  <c r="O34" i="24"/>
  <c r="P34" i="24"/>
  <c r="Q34" i="24"/>
  <c r="R34" i="24"/>
  <c r="T34" i="24"/>
  <c r="J35" i="24"/>
  <c r="O35" i="24"/>
  <c r="P35" i="24"/>
  <c r="Q35" i="24"/>
  <c r="R35" i="24"/>
  <c r="T35" i="24"/>
  <c r="J36" i="24"/>
  <c r="O36" i="24"/>
  <c r="P36" i="24"/>
  <c r="Q36" i="24"/>
  <c r="R36" i="24"/>
  <c r="T36" i="24"/>
  <c r="M18" i="18"/>
  <c r="N18" i="18" s="1"/>
  <c r="M19" i="18"/>
  <c r="N19" i="18" s="1"/>
  <c r="M20" i="18"/>
  <c r="N20" i="18" s="1"/>
  <c r="L21" i="18"/>
  <c r="M21" i="18" s="1"/>
  <c r="N21" i="18" s="1"/>
  <c r="L22" i="18"/>
  <c r="M22" i="18" s="1"/>
  <c r="N22" i="18" s="1"/>
  <c r="L23" i="18"/>
  <c r="M23" i="18" s="1"/>
  <c r="N23" i="18" s="1"/>
  <c r="L24" i="18"/>
  <c r="M24" i="18" s="1"/>
  <c r="N24" i="18" s="1"/>
  <c r="L25" i="18"/>
  <c r="M25" i="18" s="1"/>
  <c r="N25" i="18" s="1"/>
  <c r="L26" i="18"/>
  <c r="M26" i="18" s="1"/>
  <c r="N26" i="18" s="1"/>
  <c r="L27" i="18"/>
  <c r="M27" i="18" s="1"/>
  <c r="N27" i="18" s="1"/>
  <c r="L28" i="18"/>
  <c r="M28" i="18" s="1"/>
  <c r="N28" i="18" s="1"/>
  <c r="L29" i="18"/>
  <c r="M29" i="18" s="1"/>
  <c r="N29" i="18" s="1"/>
  <c r="L30" i="18"/>
  <c r="M30" i="18" s="1"/>
  <c r="N30" i="18" s="1"/>
  <c r="J24" i="25"/>
  <c r="J25" i="25"/>
  <c r="J26" i="25"/>
  <c r="S33" i="24" l="1"/>
  <c r="S34" i="24"/>
  <c r="S35" i="24"/>
  <c r="S36" i="24"/>
  <c r="D11" i="26"/>
  <c r="E11" i="26"/>
  <c r="F11" i="26"/>
  <c r="G11" i="26"/>
  <c r="H11" i="26"/>
  <c r="C11" i="26"/>
  <c r="P15" i="24" l="1"/>
  <c r="P16" i="24"/>
  <c r="P17" i="24"/>
  <c r="P18" i="24"/>
  <c r="P19" i="24"/>
  <c r="P20" i="24"/>
  <c r="P21" i="24"/>
  <c r="P22" i="24"/>
  <c r="P23" i="24"/>
  <c r="P24" i="24"/>
  <c r="P25" i="24"/>
  <c r="P26" i="24"/>
  <c r="P27" i="24"/>
  <c r="P28" i="24"/>
  <c r="P29" i="24"/>
  <c r="P30" i="24"/>
  <c r="P31" i="24"/>
  <c r="P32" i="24"/>
  <c r="P37" i="24"/>
  <c r="O15" i="24"/>
  <c r="O16" i="24"/>
  <c r="O17" i="24"/>
  <c r="O18" i="24"/>
  <c r="O19" i="24"/>
  <c r="O20" i="24"/>
  <c r="O21" i="24"/>
  <c r="O22" i="24"/>
  <c r="O23" i="24"/>
  <c r="O24" i="24"/>
  <c r="O25" i="24"/>
  <c r="O26" i="24"/>
  <c r="O27" i="24"/>
  <c r="O28" i="24"/>
  <c r="O29" i="24"/>
  <c r="O30" i="24"/>
  <c r="O31" i="24"/>
  <c r="O32" i="24"/>
  <c r="O37" i="24"/>
  <c r="Q15" i="24"/>
  <c r="R15" i="24"/>
  <c r="Q16" i="24"/>
  <c r="R16" i="24"/>
  <c r="Q17" i="24"/>
  <c r="R17" i="24"/>
  <c r="Q18" i="24"/>
  <c r="R18" i="24"/>
  <c r="Q19" i="24"/>
  <c r="R19" i="24"/>
  <c r="Q20" i="24"/>
  <c r="R20" i="24"/>
  <c r="Q21" i="24"/>
  <c r="R21" i="24"/>
  <c r="Q22" i="24"/>
  <c r="R22" i="24"/>
  <c r="Q23" i="24"/>
  <c r="R23" i="24"/>
  <c r="Q24" i="24"/>
  <c r="R24" i="24"/>
  <c r="Q25" i="24"/>
  <c r="R25" i="24"/>
  <c r="Q26" i="24"/>
  <c r="R26" i="24"/>
  <c r="Q27" i="24"/>
  <c r="R27" i="24"/>
  <c r="Q28" i="24"/>
  <c r="R28" i="24"/>
  <c r="Q29" i="24"/>
  <c r="R29" i="24"/>
  <c r="Q30" i="24"/>
  <c r="R30" i="24"/>
  <c r="Q31" i="24"/>
  <c r="R31" i="24"/>
  <c r="Q32" i="24"/>
  <c r="R32" i="24"/>
  <c r="Q37" i="24"/>
  <c r="R37" i="24"/>
  <c r="R14" i="24"/>
  <c r="Q14" i="24"/>
  <c r="P14" i="24"/>
  <c r="O14" i="24"/>
  <c r="T31" i="24"/>
  <c r="T32" i="24"/>
  <c r="T37" i="24"/>
  <c r="D12" i="26" l="1"/>
  <c r="D3" i="25"/>
  <c r="D7" i="24"/>
  <c r="E3" i="24"/>
  <c r="F7" i="18"/>
  <c r="F6" i="18"/>
  <c r="F3" i="18"/>
  <c r="G37" i="26" l="1"/>
  <c r="J14" i="25" l="1"/>
  <c r="G32" i="26" l="1"/>
  <c r="D21" i="26"/>
  <c r="H21" i="26"/>
  <c r="H12" i="26" l="1"/>
  <c r="G21" i="26"/>
  <c r="F21" i="26"/>
  <c r="E21" i="26"/>
  <c r="C21" i="26"/>
  <c r="G37" i="25"/>
  <c r="J36" i="25"/>
  <c r="J35" i="25"/>
  <c r="J34" i="25"/>
  <c r="J33" i="25"/>
  <c r="J32" i="25"/>
  <c r="J31" i="25"/>
  <c r="J30" i="25"/>
  <c r="J29" i="25"/>
  <c r="J28" i="25"/>
  <c r="J27" i="25"/>
  <c r="J23" i="25"/>
  <c r="G41" i="26" s="1"/>
  <c r="J22" i="25"/>
  <c r="G40" i="26" s="1"/>
  <c r="J21" i="25"/>
  <c r="G39" i="26" s="1"/>
  <c r="J20" i="25"/>
  <c r="G38" i="26" s="1"/>
  <c r="J19" i="25"/>
  <c r="J18" i="25"/>
  <c r="J17" i="25"/>
  <c r="G35" i="26" s="1"/>
  <c r="J16" i="25"/>
  <c r="J15" i="25"/>
  <c r="F12" i="26" s="1"/>
  <c r="J13" i="25"/>
  <c r="J12" i="25"/>
  <c r="G30" i="26" s="1"/>
  <c r="G12" i="26" l="1"/>
  <c r="G36" i="26"/>
  <c r="E12" i="26"/>
  <c r="G34" i="26"/>
  <c r="G33" i="26"/>
  <c r="C12" i="26"/>
  <c r="G31" i="26"/>
  <c r="B21" i="26"/>
  <c r="J37" i="25"/>
  <c r="B12" i="26" l="1"/>
  <c r="G42" i="26"/>
  <c r="J14" i="24"/>
  <c r="J15" i="24"/>
  <c r="S15" i="24" s="1"/>
  <c r="J16" i="24"/>
  <c r="S16" i="24" s="1"/>
  <c r="J17" i="24"/>
  <c r="S17" i="24" s="1"/>
  <c r="J18" i="24"/>
  <c r="S18" i="24" s="1"/>
  <c r="J19" i="24"/>
  <c r="S19" i="24" s="1"/>
  <c r="J20" i="24"/>
  <c r="S20" i="24" s="1"/>
  <c r="J21" i="24"/>
  <c r="S21" i="24" s="1"/>
  <c r="J22" i="24"/>
  <c r="S22" i="24" s="1"/>
  <c r="J23" i="24"/>
  <c r="S23" i="24" s="1"/>
  <c r="J24" i="24"/>
  <c r="S24" i="24" s="1"/>
  <c r="J25" i="24"/>
  <c r="S25" i="24" s="1"/>
  <c r="J26" i="24"/>
  <c r="S26" i="24" s="1"/>
  <c r="J27" i="24"/>
  <c r="S27" i="24" s="1"/>
  <c r="J28" i="24"/>
  <c r="S28" i="24" s="1"/>
  <c r="J29" i="24"/>
  <c r="S29" i="24" s="1"/>
  <c r="J30" i="24"/>
  <c r="S30" i="24" s="1"/>
  <c r="J31" i="24"/>
  <c r="S31" i="24" s="1"/>
  <c r="J32" i="24"/>
  <c r="S32" i="24" s="1"/>
  <c r="J37" i="24"/>
  <c r="S37" i="24" s="1"/>
  <c r="B11" i="26" l="1"/>
  <c r="S14" i="24"/>
  <c r="T14" i="24" s="1"/>
  <c r="T26" i="24"/>
  <c r="T28" i="24"/>
  <c r="T25" i="24"/>
  <c r="T22" i="24"/>
  <c r="T19" i="24"/>
  <c r="T16" i="24"/>
  <c r="T30" i="24"/>
  <c r="T27" i="24"/>
  <c r="T24" i="24"/>
  <c r="T21" i="24"/>
  <c r="T18" i="24"/>
  <c r="G10" i="26" s="1"/>
  <c r="T29" i="24"/>
  <c r="T23" i="24"/>
  <c r="T20" i="24"/>
  <c r="T17" i="24"/>
  <c r="H10" i="26"/>
  <c r="F10" i="26"/>
  <c r="E10" i="26"/>
  <c r="T15" i="24" l="1"/>
  <c r="T38" i="24" s="1"/>
  <c r="C10" i="26"/>
  <c r="D10" i="26" l="1"/>
  <c r="B10" i="26" s="1"/>
  <c r="M13" i="18"/>
  <c r="N13" i="18" s="1"/>
  <c r="E9" i="26" l="1"/>
  <c r="E8" i="26" s="1"/>
  <c r="E13" i="26" s="1"/>
  <c r="M17" i="18"/>
  <c r="N17" i="18" s="1"/>
  <c r="M16" i="18"/>
  <c r="N16" i="18" s="1"/>
  <c r="M15" i="18"/>
  <c r="N15" i="18" s="1"/>
  <c r="M14" i="18"/>
  <c r="N14" i="18" s="1"/>
  <c r="M12" i="18"/>
  <c r="N12" i="18" s="1"/>
  <c r="M11" i="18"/>
  <c r="D9" i="26" l="1"/>
  <c r="F9" i="26"/>
  <c r="F8" i="26" s="1"/>
  <c r="F13" i="26" s="1"/>
  <c r="F19" i="26" s="1"/>
  <c r="M31" i="18"/>
  <c r="G9" i="26"/>
  <c r="G8" i="26" s="1"/>
  <c r="G13" i="26" s="1"/>
  <c r="G20" i="26" s="1"/>
  <c r="H9" i="26"/>
  <c r="H8" i="26" s="1"/>
  <c r="H13" i="26" s="1"/>
  <c r="E20" i="26"/>
  <c r="E19" i="26"/>
  <c r="N11" i="18"/>
  <c r="E24" i="26" l="1"/>
  <c r="G19" i="26"/>
  <c r="G24" i="26" s="1"/>
  <c r="N31" i="18"/>
  <c r="C9" i="26"/>
  <c r="C8" i="26" s="1"/>
  <c r="H20" i="26"/>
  <c r="H19" i="26"/>
  <c r="F20" i="26"/>
  <c r="D8" i="26"/>
  <c r="D13" i="26" s="1"/>
  <c r="B16" i="26" s="1"/>
  <c r="B15" i="26" l="1"/>
  <c r="C20" i="26" s="1"/>
  <c r="C13" i="26"/>
  <c r="D19" i="26"/>
  <c r="B9" i="26"/>
  <c r="H24" i="26"/>
  <c r="F24" i="26"/>
  <c r="B8" i="26"/>
  <c r="C19" i="26" l="1"/>
  <c r="C24" i="26" s="1"/>
  <c r="B14" i="26"/>
  <c r="D20" i="26"/>
  <c r="B19" i="26" l="1"/>
  <c r="D24" i="26"/>
  <c r="B20" i="26"/>
  <c r="B24" i="26" l="1"/>
</calcChain>
</file>

<file path=xl/sharedStrings.xml><?xml version="1.0" encoding="utf-8"?>
<sst xmlns="http://schemas.openxmlformats.org/spreadsheetml/2006/main" count="303" uniqueCount="181">
  <si>
    <t>lfd. Nr.</t>
  </si>
  <si>
    <t>Vorhaben</t>
  </si>
  <si>
    <t>Vorname des 
Mitarbeiters</t>
  </si>
  <si>
    <t>Name des 
Mitarbeiters</t>
  </si>
  <si>
    <t>SUMME</t>
  </si>
  <si>
    <t>Bitte die grau hinterlegten Felder befüllen!</t>
  </si>
  <si>
    <t>Zuwendungs-/Zuweisungsempfänger</t>
  </si>
  <si>
    <t>Pauschalwerte mit Urlaubsabgeltung</t>
  </si>
  <si>
    <t>Zuwendungsrechtsergänzungserlass</t>
  </si>
  <si>
    <t>Qualitätsstufe</t>
  </si>
  <si>
    <t>EUR pro Stunde</t>
  </si>
  <si>
    <t>EUR pro Monat</t>
  </si>
  <si>
    <t>EUR pro Jahr</t>
  </si>
  <si>
    <t>a</t>
  </si>
  <si>
    <t>b</t>
  </si>
  <si>
    <t>c</t>
  </si>
  <si>
    <t>d</t>
  </si>
  <si>
    <t>e</t>
  </si>
  <si>
    <t>Pauschal mit Urlaubsabgeltung</t>
  </si>
  <si>
    <t>Spalte1</t>
  </si>
  <si>
    <t>Spalte2</t>
  </si>
  <si>
    <t>Spalte3</t>
  </si>
  <si>
    <t>Spalte4</t>
  </si>
  <si>
    <t>Spalte5</t>
  </si>
  <si>
    <t>Spalte6</t>
  </si>
  <si>
    <t>Spalte7</t>
  </si>
  <si>
    <t>Spalte8</t>
  </si>
  <si>
    <t>Spalte9</t>
  </si>
  <si>
    <t>Spalte10</t>
  </si>
  <si>
    <t>Spalte11</t>
  </si>
  <si>
    <t>Spalte12</t>
  </si>
  <si>
    <t>Spalte52</t>
  </si>
  <si>
    <t>vereinbarte Stundenanzahl gem. Arbeitsvertrag</t>
  </si>
  <si>
    <t>Pauschalwert</t>
  </si>
  <si>
    <t>Stunden auf Monatsbasis</t>
  </si>
  <si>
    <t>Stunden auf Jahresbasis</t>
  </si>
  <si>
    <t>Stunden</t>
  </si>
  <si>
    <t>Monat</t>
  </si>
  <si>
    <t>Spalte53</t>
  </si>
  <si>
    <t>Jahr</t>
  </si>
  <si>
    <t>Qualitäts-stufe</t>
  </si>
  <si>
    <r>
      <t xml:space="preserve">abgerechnete Ausgaben nach Pauschalwerte ohne Bezug auf Std. gem. AV
</t>
    </r>
    <r>
      <rPr>
        <b/>
        <sz val="11"/>
        <color rgb="FFFF0000"/>
        <rFont val="Arial"/>
        <family val="2"/>
      </rPr>
      <t>später ausblenden….!!!!</t>
    </r>
  </si>
  <si>
    <r>
      <t xml:space="preserve">Pauschal </t>
    </r>
    <r>
      <rPr>
        <b/>
        <u val="singleAccounting"/>
        <sz val="9"/>
        <color theme="1"/>
        <rFont val="Arial"/>
        <family val="2"/>
      </rPr>
      <t>ohne</t>
    </r>
    <r>
      <rPr>
        <b/>
        <sz val="9"/>
        <color theme="1"/>
        <rFont val="Arial"/>
        <family val="2"/>
      </rPr>
      <t xml:space="preserve"> Urlaubsabgeltung</t>
    </r>
  </si>
  <si>
    <r>
      <t xml:space="preserve">Pauschalwerte </t>
    </r>
    <r>
      <rPr>
        <b/>
        <i/>
        <u val="singleAccounting"/>
        <sz val="9"/>
        <rFont val="Arial"/>
        <family val="2"/>
      </rPr>
      <t>ohne</t>
    </r>
    <r>
      <rPr>
        <sz val="9"/>
        <rFont val="Arial"/>
        <family val="2"/>
      </rPr>
      <t xml:space="preserve"> Urlaubsabgeltung</t>
    </r>
  </si>
  <si>
    <t>Bemerkungen</t>
  </si>
  <si>
    <t>Welche Pauschalwerte möchten Sie kalkulieren</t>
  </si>
  <si>
    <t>kalkulierte Ausgaben</t>
  </si>
  <si>
    <t xml:space="preserve">Personalausgaben-Pauschale - Anlage zum Antrag vom </t>
  </si>
  <si>
    <t xml:space="preserve">geplante Art der Abrechnung
</t>
  </si>
  <si>
    <t>Gesamtausgaben des Vorhabens</t>
  </si>
  <si>
    <t>Ausgaben Antragsteller = Netzwerkpartner 1</t>
  </si>
  <si>
    <t>1. Personalausgaben</t>
  </si>
  <si>
    <t>1.1 davon Sozialversicherungspflichtige Personalausgaben für Projektmitarbeiter</t>
  </si>
  <si>
    <t>2. Sachausgaben und Leistungen Dritter</t>
  </si>
  <si>
    <t>3. Investitionen in Hard- und Software</t>
  </si>
  <si>
    <t>Summe Ausgaben</t>
  </si>
  <si>
    <t>Gesamtfinanzierung</t>
  </si>
  <si>
    <t>Eigenmittel Antragsteller und Netzwerkpartner</t>
  </si>
  <si>
    <t>beantragte Zuwendung und weiterzuleitende Mittel</t>
  </si>
  <si>
    <t>Fremdmittel</t>
  </si>
  <si>
    <t>Summe Finanzierungsmittel</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</si>
  <si>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</si>
  <si>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</si>
  <si>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</si>
  <si>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</si>
  <si>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</si>
  <si>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</si>
  <si>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</si>
  <si>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</si>
  <si>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</si>
  <si>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</si>
  <si>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</si>
  <si>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</si>
  <si>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</si>
  <si>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</si>
  <si>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</si>
  <si>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</si>
  <si>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</si>
  <si>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</si>
  <si>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</si>
  <si>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</si>
  <si>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</si>
  <si>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</si>
  <si>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</si>
  <si>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</si>
  <si>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 xml:space="preserve">5,5 v. H.  </t>
  </si>
  <si>
    <t>ohne Sozialversicherung)</t>
  </si>
  <si>
    <t xml:space="preserve">Bei Nachweis hinzurechnen </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</si>
  <si>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</si>
  <si>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</si>
  <si>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</si>
  <si>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</si>
  <si>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</si>
  <si>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</si>
  <si>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</si>
  <si>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</si>
  <si>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</si>
  <si>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</si>
  <si>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</si>
  <si>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</si>
  <si>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</si>
  <si>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</si>
  <si>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gerundet</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</si>
  <si>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</si>
  <si>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</si>
  <si>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</si>
  <si>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</si>
  <si>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</si>
  <si>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</si>
  <si>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</si>
  <si>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</si>
  <si>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</si>
  <si>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 xml:space="preserve">Unternehmerlohn-Pauschale - Anlage zum Antrag vom </t>
  </si>
  <si>
    <t>Name des 
Unternehmers/ Vorstands</t>
  </si>
  <si>
    <t>Vorname des 
Unternehmers/ Vorstands</t>
  </si>
  <si>
    <t xml:space="preserve">Kalkulationszeitraum </t>
  </si>
  <si>
    <t>Qualitäts- stufe</t>
  </si>
  <si>
    <t>pausch. KV-Anteil</t>
  </si>
  <si>
    <t>pausch. PV-Anteil</t>
  </si>
  <si>
    <t>pausch. RV-Anteil</t>
  </si>
  <si>
    <t>pausch. AV-Anteil</t>
  </si>
  <si>
    <t>kalkulierte Ausgaben je Abrechnungs-art</t>
  </si>
  <si>
    <t xml:space="preserve">kalkulierte Ausgaben
</t>
  </si>
  <si>
    <t>(in Euro)</t>
  </si>
  <si>
    <t>Liegen SV-Nachweise vor?</t>
  </si>
  <si>
    <t>Spalte13</t>
  </si>
  <si>
    <t>Spalte14</t>
  </si>
  <si>
    <t>Spalte15</t>
  </si>
  <si>
    <t>Spalte17</t>
  </si>
  <si>
    <t>Spalte20</t>
  </si>
  <si>
    <t>Art der Kosten</t>
  </si>
  <si>
    <t xml:space="preserve">genaue Bezeichnung der getätigten Ausgaben für Investitionen, Sachausgaben oder 
Dienstleistungen Dritter/ Dienstleistungen Berater
</t>
  </si>
  <si>
    <r>
      <t xml:space="preserve">Mehrwert-steuer
</t>
    </r>
    <r>
      <rPr>
        <sz val="8"/>
        <color theme="1"/>
        <rFont val="Arial"/>
        <family val="2"/>
      </rPr>
      <t>(nur OHNE Vorsteuer-abzugsbe-rechtigung)</t>
    </r>
  </si>
  <si>
    <t>Skonti, Boni u.ä.**</t>
  </si>
  <si>
    <t>in %</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</si>
  <si>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</si>
  <si>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</si>
  <si>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Ausgabe bitte einem Netzwerkpartner zuordnen</t>
  </si>
  <si>
    <t>Ausgaben Netzwerkpartner 2</t>
  </si>
  <si>
    <t>Ausgaben Netzwerkpartner 3</t>
  </si>
  <si>
    <t>Ausgaben Netzwerkpartner 4</t>
  </si>
  <si>
    <t>Ausgaben Netzwerkpartner 5</t>
  </si>
  <si>
    <t>Ausgaben Netzwerkpartner 6</t>
  </si>
  <si>
    <r>
      <t xml:space="preserve">vorhabens-bezogener kalkulierter Rechnungs-betrag </t>
    </r>
    <r>
      <rPr>
        <b/>
        <u/>
        <sz val="8"/>
        <color theme="1"/>
        <rFont val="Arial"/>
        <family val="2"/>
      </rPr>
      <t xml:space="preserve">netto </t>
    </r>
    <r>
      <rPr>
        <b/>
        <sz val="8"/>
        <color theme="1"/>
        <rFont val="Arial"/>
        <family val="2"/>
      </rPr>
      <t>*</t>
    </r>
  </si>
  <si>
    <r>
      <rPr>
        <b/>
        <sz val="12"/>
        <color theme="1"/>
        <rFont val="Arial"/>
        <family val="2"/>
      </rPr>
      <t>geplante Ausgaben</t>
    </r>
    <r>
      <rPr>
        <sz val="12"/>
        <color theme="1"/>
        <rFont val="Arial"/>
        <family val="2"/>
      </rPr>
      <t xml:space="preserve"> 
(in Euro)</t>
    </r>
  </si>
  <si>
    <t>davon weitere Fördermittel aus öffentlichen Mitteln und/oder sonstige öffentliche Finanzierungshilfen (bitte bezeichnen)</t>
  </si>
  <si>
    <t>davon sonstige Fremdmittel</t>
  </si>
  <si>
    <t xml:space="preserve">1.2 davon Unternehmerlohn für ohne feste Entlohnung tätige Unternehmer und angestellte Geschäftsführer  </t>
  </si>
  <si>
    <r>
      <rPr>
        <b/>
        <sz val="10"/>
        <color theme="1"/>
        <rFont val="Arial"/>
        <family val="2"/>
      </rPr>
      <t>Finanzierung der Ausgaben</t>
    </r>
    <r>
      <rPr>
        <sz val="10"/>
        <color theme="1"/>
        <rFont val="Arial"/>
        <family val="2"/>
      </rPr>
      <t xml:space="preserve"> 
(in Euro)</t>
    </r>
  </si>
  <si>
    <t>Finanzierung Netzwerkpartner 2</t>
  </si>
  <si>
    <t>Finanzierung Netzwerkpartner 3</t>
  </si>
  <si>
    <t>Finanzierung Netzwerkpartner 4</t>
  </si>
  <si>
    <t>Finanzierung Netzwerkpartner 5</t>
  </si>
  <si>
    <t>Finanzierung Netzwerkpartner 6</t>
  </si>
  <si>
    <t>Spalte16</t>
  </si>
  <si>
    <t>Summen je Netzwerkpartner</t>
  </si>
  <si>
    <t>Meilenstein</t>
  </si>
  <si>
    <t>kalkulierte Gesamtausgaben</t>
  </si>
  <si>
    <t>Finanzierung 
Antragsteller/NWP 
1</t>
  </si>
  <si>
    <t>Gesamtvorhaben</t>
  </si>
  <si>
    <t>*** Meilensteine, die zählbar sind (z.B.: Anzahl Workshops, Anzahl Themenbroschüren, etc.), können auch quantifiziert werden. Die Quantifizierung der Meilensteine kann in der Regel zu gleichen (finanziellen) Teilen erfolgen.  Bei Meilensteinen, die im Rahmen der Antragsprüfung als „quantifizierbare“ Meilensteine definiert werden, kann eine entsprechend anteilige Anerkennung von Ausgaben erfolgen. Auch eine teilweise Anerkennung der Ausgaben kann nur erfolgen, wenn die definierten Nachweise vorliegen.</t>
  </si>
  <si>
    <r>
      <t xml:space="preserve">Kalkulationszeitraum 
</t>
    </r>
    <r>
      <rPr>
        <b/>
        <sz val="11"/>
        <rFont val="Arial"/>
        <family val="2"/>
      </rPr>
      <t xml:space="preserve">
</t>
    </r>
  </si>
  <si>
    <t>Spalte102</t>
  </si>
  <si>
    <t>Spalte103</t>
  </si>
  <si>
    <t>Spalte1022</t>
  </si>
  <si>
    <t>Spalte1023</t>
  </si>
  <si>
    <t>Anbieter</t>
  </si>
  <si>
    <t>davon Gesamtausgaben Antragsteller</t>
  </si>
  <si>
    <t>davon Gesamtausgaben Netzwerkpartner</t>
  </si>
  <si>
    <r>
      <t xml:space="preserve">Bezeichnung Meilenstein </t>
    </r>
    <r>
      <rPr>
        <sz val="11"/>
        <rFont val="Calibri"/>
        <family val="2"/>
        <scheme val="minor"/>
      </rPr>
      <t>(Bitte benennen Sie die von Ihnen geplanten Meilensteine)</t>
    </r>
  </si>
  <si>
    <t>Zuwendungsempfänger</t>
  </si>
  <si>
    <t xml:space="preserve">Ausgaben- und Finanzierungsplan mit Meilensteinplanung zum Antrag vom </t>
  </si>
  <si>
    <r>
      <t>Ausgabe bitte einem Meilenstein zuordnen</t>
    </r>
    <r>
      <rPr>
        <b/>
        <sz val="8"/>
        <rFont val="Arial"/>
        <family val="2"/>
      </rPr>
      <t>***</t>
    </r>
  </si>
  <si>
    <r>
      <t xml:space="preserve">Anteil im Projekt in %
</t>
    </r>
    <r>
      <rPr>
        <sz val="8"/>
        <rFont val="Arial"/>
        <family val="2"/>
      </rPr>
      <t>(Angaben nur vornehmen, wenn Mitarbeiter prozentual anteilig im Projekt beschäftigt, bei Planung mit Projektstunden bitte Spalte H nutzen)</t>
    </r>
  </si>
  <si>
    <r>
      <t xml:space="preserve">kalkulierte Gesamtstunden
</t>
    </r>
    <r>
      <rPr>
        <sz val="8"/>
        <rFont val="Arial"/>
        <family val="2"/>
      </rPr>
      <t>(nur auszufüllen, wenn Spalte H mit Stunden kalkuliert wird)</t>
    </r>
  </si>
  <si>
    <t xml:space="preserve">Ausgaben - Anlage zum Antrag vom </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</si>
  <si>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</si>
  <si>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r>
      <t xml:space="preserve">kalkulierte Gesamtstunden*
</t>
    </r>
    <r>
      <rPr>
        <sz val="8"/>
        <rFont val="Arial"/>
        <family val="2"/>
      </rPr>
      <t>(nur auszufüllen, wenn Spalte F mit Stunden kalkuliert wird)</t>
    </r>
  </si>
  <si>
    <t>Spalte62</t>
  </si>
  <si>
    <r>
      <t xml:space="preserve">Anteil im Projekt in %
</t>
    </r>
    <r>
      <rPr>
        <sz val="8"/>
        <rFont val="Arial"/>
        <family val="2"/>
      </rPr>
      <t>(Angaben nur vornehmen, wenn Unternehmer/ Vorstand prozentual anteilig im Projekt beschäftigt, bei Planung mit Projektstunden bitte Spalte H nutzen)</t>
    </r>
  </si>
  <si>
    <t>Bitte wählen Sie Ja bei Vorlage des jeweiligen Nachweises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</si>
</sst>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mm\ \/\ yyyy"/>
    <numFmt numFmtId="165" formatCode="_(* #,##0.00_);_(* \(#,##0.00\);_(* &quot;-&quot;??_);_(@_)"/>
    <numFmt numFmtId="166" formatCode="#,##0.00\ &quot;€&quot;"/>
  </numFmts>
  <fonts count="36" x14ac:knownFonts="1">
    <font>
      <sz val="11"/>
      <color theme="1"/>
      <name val="Calibri"/>
      <family val="2"/>
      <scheme val="minor"/>
    </font>
    <font>
      <sz val="10"/>
      <name val="Arial"/>
      <family val="2"/>
    </font>
    <font>
      <sz val="10"/>
      <name val="Arial"/>
      <family val="2"/>
    </font>
    <font>
      <sz val="11"/>
      <color theme="1"/>
      <name val="Arial"/>
      <family val="2"/>
    </font>
    <font>
      <sz val="10"/>
      <name val="Arial"/>
      <family val="2"/>
    </font>
    <font>
      <b/>
      <sz val="9"/>
      <name val="Arial"/>
      <family val="2"/>
    </font>
    <font>
      <b/>
      <sz val="11"/>
      <name val="Arial"/>
      <family val="2"/>
    </font>
    <font>
      <sz val="9"/>
      <color theme="1"/>
      <name val="Arial"/>
      <family val="2"/>
    </font>
    <font>
      <b/>
      <sz val="9"/>
      <color theme="1"/>
      <name val="Arial"/>
      <family val="2"/>
    </font>
    <font>
      <i/>
      <sz val="9"/>
      <color theme="1"/>
      <name val="Arial"/>
      <family val="2"/>
    </font>
    <font>
      <sz val="9"/>
      <name val="Arial"/>
      <family val="2"/>
    </font>
    <font>
      <sz val="11"/>
      <color theme="1"/>
      <name val="Calibri"/>
      <family val="2"/>
      <scheme val="minor"/>
    </font>
    <font>
      <b/>
      <sz val="11"/>
      <color rgb="FFFF0000"/>
      <name val="Arial"/>
      <family val="2"/>
    </font>
    <font>
      <sz val="11"/>
      <color rgb="FF0070C0"/>
      <name val="Arial"/>
      <family val="2"/>
    </font>
    <font>
      <b/>
      <u val="singleAccounting"/>
      <sz val="9"/>
      <color theme="1"/>
      <name val="Arial"/>
      <family val="2"/>
    </font>
    <font>
      <b/>
      <i/>
      <u val="singleAccounting"/>
      <sz val="9"/>
      <name val="Arial"/>
      <family val="2"/>
    </font>
    <font>
      <sz val="11"/>
      <name val="Arial"/>
      <family val="2"/>
    </font>
    <font>
      <b/>
      <sz val="11"/>
      <color theme="1"/>
      <name val="Calibri"/>
      <family val="2"/>
      <scheme val="minor"/>
    </font>
    <font>
      <i/>
      <sz val="8"/>
      <color theme="8" tint="-0.249977111117893"/>
      <name val="Arial"/>
      <family val="2"/>
    </font>
    <font>
      <i/>
      <sz val="11"/>
      <color theme="1"/>
      <name val="Arial"/>
      <family val="2"/>
    </font>
    <font>
      <b/>
      <sz val="11"/>
      <color theme="1"/>
      <name val="Arial"/>
      <family val="2"/>
    </font>
    <font>
      <b/>
      <sz val="12"/>
      <color theme="1"/>
      <name val="Arial"/>
      <family val="2"/>
    </font>
    <font>
      <sz val="10"/>
      <color theme="1"/>
      <name val="Arial"/>
      <family val="2"/>
    </font>
    <font>
      <b/>
      <i/>
      <sz val="11"/>
      <color theme="1"/>
      <name val="Arial"/>
      <family val="2"/>
    </font>
    <font>
      <sz val="8"/>
      <color theme="1"/>
      <name val="Arial"/>
      <family val="2"/>
    </font>
    <font>
      <b/>
      <sz val="12"/>
      <name val="Arial"/>
      <family val="2"/>
    </font>
    <font>
      <sz val="12"/>
      <color theme="1"/>
      <name val="Arial"/>
      <family val="2"/>
    </font>
    <font>
      <b/>
      <sz val="10"/>
      <color theme="1"/>
      <name val="Arial"/>
      <family val="2"/>
    </font>
    <font>
      <sz val="11"/>
      <name val="Calibri"/>
      <family val="2"/>
      <scheme val="minor"/>
    </font>
    <font>
      <sz val="11"/>
      <color rgb="FFFF0000"/>
      <name val="Arial"/>
      <family val="2"/>
    </font>
    <font>
      <b/>
      <sz val="8"/>
      <color theme="1"/>
      <name val="Arial"/>
      <family val="2"/>
    </font>
    <font>
      <b/>
      <u/>
      <sz val="8"/>
      <color theme="1"/>
      <name val="Arial"/>
      <family val="2"/>
    </font>
    <font>
      <b/>
      <sz val="10"/>
      <name val="Arial"/>
      <family val="2"/>
    </font>
    <font>
      <i/>
      <sz val="12"/>
      <color theme="1"/>
      <name val="Arial"/>
      <family val="2"/>
    </font>
    <font>
      <b/>
      <sz val="8"/>
      <name val="Arial"/>
      <family val="2"/>
    </font>
    <font>
      <sz val="8"/>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s>
  <cellStyleXfs count="8">
    <xf numFmtId="0" fontId="0" fillId="0" borderId="0"/>
    <xf numFmtId="0" fontId="1" fillId="0" borderId="0"/>
    <xf numFmtId="0" fontId="1" fillId="0" borderId="0"/>
    <xf numFmtId="0" fontId="2" fillId="0" borderId="0"/>
    <xf numFmtId="0" fontId="4" fillId="0" borderId="0"/>
    <xf numFmtId="0" fontId="1" fillId="0" borderId="0"/>
    <xf numFmtId="43" fontId="11" fillId="0" borderId="0" applyFont="0" applyFill="0" applyBorder="0" applyAlignment="0" applyProtection="0"/>
    <xf numFmtId="9" fontId="11" fillId="0" borderId="0" applyFont="0" applyFill="0" applyBorder="0" applyAlignment="0" applyProtection="0"/>
  </cellStyleXfs>
  <cellXfs count="261">
    <xf numFmtId="0" fontId="0" fillId="0" borderId="0" xfId="0"/>
    <xf numFmtId="43" fontId="0" fillId="0" borderId="0" xfId="6" applyFont="1"/>
    <xf numFmtId="0" fontId="7" fillId="0" borderId="0" xfId="0" applyFont="1"/>
    <xf numFmtId="43" fontId="8" fillId="0" borderId="0" xfId="6" applyFont="1" applyFill="1" applyAlignment="1">
      <alignment vertical="top"/>
    </xf>
    <xf numFmtId="43" fontId="8" fillId="0" borderId="0" xfId="6" applyFont="1" applyAlignment="1">
      <alignment horizontal="center" vertical="top"/>
    </xf>
    <xf numFmtId="2" fontId="8" fillId="0" borderId="0" xfId="0" applyNumberFormat="1" applyFont="1" applyAlignment="1">
      <alignment horizontal="center"/>
    </xf>
    <xf numFmtId="165" fontId="7" fillId="0" borderId="0" xfId="0" quotePrefix="1" applyNumberFormat="1" applyFont="1" applyAlignment="1">
      <alignment horizontal="center"/>
    </xf>
    <xf numFmtId="166" fontId="7" fillId="0" borderId="0" xfId="6" applyNumberFormat="1" applyFont="1" applyAlignment="1">
      <alignment horizontal="center"/>
    </xf>
    <xf numFmtId="0" fontId="7" fillId="0" borderId="0" xfId="0" applyFont="1" applyAlignment="1">
      <alignment horizontal="center"/>
    </xf>
    <xf numFmtId="0" fontId="7" fillId="0" borderId="0" xfId="0" applyFont="1" applyAlignment="1">
      <alignment horizontal="right" vertical="center" wrapText="1"/>
    </xf>
    <xf numFmtId="43" fontId="7" fillId="0" borderId="0" xfId="6" applyFont="1" applyFill="1" applyAlignment="1">
      <alignment vertical="top"/>
    </xf>
    <xf numFmtId="43" fontId="10" fillId="0" borderId="0" xfId="6" applyFont="1" applyFill="1" applyAlignment="1">
      <alignment vertical="top"/>
    </xf>
    <xf numFmtId="0" fontId="3" fillId="0" borderId="0" xfId="0" applyFont="1" applyBorder="1" applyProtection="1">
      <protection hidden="1"/>
    </xf>
    <xf numFmtId="0" fontId="3" fillId="3" borderId="0" xfId="0" applyFont="1" applyFill="1" applyBorder="1" applyProtection="1">
      <protection hidden="1"/>
    </xf>
    <xf numFmtId="0" fontId="6" fillId="2" borderId="4" xfId="0" applyFont="1" applyFill="1" applyBorder="1" applyAlignment="1" applyProtection="1">
      <protection hidden="1"/>
    </xf>
    <xf numFmtId="0" fontId="6" fillId="2" borderId="5" xfId="0" applyFont="1" applyFill="1" applyBorder="1" applyAlignment="1" applyProtection="1">
      <protection hidden="1"/>
    </xf>
    <xf numFmtId="0" fontId="3" fillId="3" borderId="0" xfId="0" applyFont="1" applyFill="1" applyProtection="1">
      <protection hidden="1"/>
    </xf>
    <xf numFmtId="0" fontId="3" fillId="0" borderId="0" xfId="0" applyFont="1" applyProtection="1">
      <protection hidden="1"/>
    </xf>
    <xf numFmtId="0" fontId="6" fillId="3" borderId="0" xfId="0" applyFont="1" applyFill="1" applyBorder="1" applyAlignment="1" applyProtection="1">
      <alignment horizontal="left"/>
      <protection hidden="1"/>
    </xf>
    <xf numFmtId="0" fontId="6" fillId="3" borderId="0" xfId="0" applyFont="1" applyFill="1" applyBorder="1" applyAlignment="1" applyProtection="1">
      <alignment horizontal="right"/>
      <protection hidden="1"/>
    </xf>
    <xf numFmtId="0" fontId="3" fillId="3" borderId="0" xfId="0" applyFont="1" applyFill="1" applyBorder="1" applyAlignment="1" applyProtection="1">
      <protection hidden="1"/>
    </xf>
    <xf numFmtId="0" fontId="6" fillId="3" borderId="0" xfId="0" applyNumberFormat="1" applyFont="1" applyFill="1" applyBorder="1" applyAlignment="1" applyProtection="1">
      <alignment horizontal="left"/>
      <protection hidden="1"/>
    </xf>
    <xf numFmtId="0" fontId="3" fillId="3" borderId="0" xfId="0" applyFont="1" applyFill="1" applyBorder="1" applyAlignment="1" applyProtection="1">
      <alignment horizontal="left"/>
      <protection hidden="1"/>
    </xf>
    <xf numFmtId="0" fontId="9" fillId="4" borderId="1" xfId="0" applyNumberFormat="1" applyFont="1" applyFill="1" applyBorder="1" applyAlignment="1" applyProtection="1">
      <alignment vertical="center" wrapText="1"/>
      <protection hidden="1"/>
    </xf>
    <xf numFmtId="0" fontId="13" fillId="3" borderId="0" xfId="0" applyNumberFormat="1" applyFont="1" applyFill="1" applyBorder="1" applyAlignment="1" applyProtection="1">
      <alignment horizontal="left"/>
      <protection hidden="1"/>
    </xf>
    <xf numFmtId="0" fontId="13" fillId="3" borderId="0" xfId="0" applyFont="1" applyFill="1" applyBorder="1" applyAlignment="1" applyProtection="1">
      <alignment horizontal="left"/>
      <protection hidden="1"/>
    </xf>
    <xf numFmtId="0" fontId="6" fillId="2" borderId="1"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center" vertical="center" wrapText="1"/>
      <protection hidden="1"/>
    </xf>
    <xf numFmtId="0" fontId="7" fillId="0" borderId="0" xfId="0" applyFont="1" applyProtection="1">
      <protection hidden="1"/>
    </xf>
    <xf numFmtId="0" fontId="7" fillId="4" borderId="1" xfId="0" applyFont="1" applyFill="1" applyBorder="1" applyProtection="1">
      <protection hidden="1"/>
    </xf>
    <xf numFmtId="0" fontId="0" fillId="0" borderId="0" xfId="0" applyProtection="1">
      <protection hidden="1"/>
    </xf>
    <xf numFmtId="4" fontId="6" fillId="2" borderId="1" xfId="0" applyNumberFormat="1" applyFont="1" applyFill="1" applyBorder="1" applyAlignment="1" applyProtection="1">
      <alignment horizontal="right" vertical="center" wrapText="1"/>
      <protection hidden="1"/>
    </xf>
    <xf numFmtId="0" fontId="0" fillId="0" borderId="0" xfId="0" applyAlignment="1" applyProtection="1">
      <alignment horizontal="center"/>
      <protection hidden="1"/>
    </xf>
    <xf numFmtId="0" fontId="0" fillId="0" borderId="0" xfId="0" applyAlignment="1" applyProtection="1">
      <alignment vertical="center"/>
      <protection hidden="1"/>
    </xf>
    <xf numFmtId="1" fontId="7" fillId="4" borderId="5" xfId="0" applyNumberFormat="1" applyFont="1" applyFill="1" applyBorder="1" applyAlignment="1" applyProtection="1">
      <alignment horizontal="center"/>
      <protection locked="0" hidden="1"/>
    </xf>
    <xf numFmtId="0" fontId="7" fillId="4" borderId="1" xfId="0" applyFont="1" applyFill="1" applyBorder="1" applyProtection="1">
      <protection locked="0" hidden="1"/>
    </xf>
    <xf numFmtId="164" fontId="7" fillId="4" borderId="1" xfId="0" applyNumberFormat="1" applyFont="1" applyFill="1" applyBorder="1" applyAlignment="1" applyProtection="1">
      <alignment horizontal="center"/>
      <protection locked="0" hidden="1"/>
    </xf>
    <xf numFmtId="4" fontId="7" fillId="3" borderId="1" xfId="6" applyNumberFormat="1" applyFont="1" applyFill="1" applyBorder="1" applyAlignment="1" applyProtection="1">
      <alignment horizontal="right"/>
      <protection locked="0" hidden="1"/>
    </xf>
    <xf numFmtId="0" fontId="3" fillId="0" borderId="0" xfId="0" applyFont="1" applyProtection="1">
      <protection locked="0" hidden="1"/>
    </xf>
    <xf numFmtId="0" fontId="7" fillId="0" borderId="0" xfId="0" applyFont="1" applyProtection="1">
      <protection locked="0" hidden="1"/>
    </xf>
    <xf numFmtId="0" fontId="7" fillId="4" borderId="2" xfId="0" applyFont="1" applyFill="1" applyBorder="1" applyProtection="1">
      <protection locked="0" hidden="1"/>
    </xf>
    <xf numFmtId="0" fontId="0" fillId="0" borderId="0" xfId="0" applyBorder="1"/>
    <xf numFmtId="0" fontId="17" fillId="0" borderId="0" xfId="0" applyFont="1"/>
    <xf numFmtId="0" fontId="17" fillId="0" borderId="0" xfId="0" applyFont="1" applyAlignment="1">
      <alignment horizontal="center"/>
    </xf>
    <xf numFmtId="10" fontId="0" fillId="0" borderId="0" xfId="0" applyNumberFormat="1"/>
    <xf numFmtId="2" fontId="0" fillId="0" borderId="0" xfId="0" applyNumberFormat="1"/>
    <xf numFmtId="4" fontId="22" fillId="0" borderId="0" xfId="6" applyNumberFormat="1" applyFont="1" applyBorder="1" applyAlignment="1">
      <alignment horizontal="center" vertical="center" wrapText="1"/>
    </xf>
    <xf numFmtId="0" fontId="22" fillId="0" borderId="0" xfId="0" applyFont="1" applyBorder="1" applyAlignment="1">
      <alignment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7" fillId="6" borderId="15"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3" fillId="0" borderId="0" xfId="0" applyFont="1" applyAlignment="1">
      <alignment horizontal="justify" vertical="center"/>
    </xf>
    <xf numFmtId="0" fontId="6" fillId="2" borderId="3" xfId="0" applyFont="1" applyFill="1" applyBorder="1" applyAlignment="1" applyProtection="1">
      <protection hidden="1"/>
    </xf>
    <xf numFmtId="0" fontId="13" fillId="0" borderId="0" xfId="0" applyFont="1" applyProtection="1">
      <protection hidden="1"/>
    </xf>
    <xf numFmtId="0" fontId="6" fillId="0" borderId="0" xfId="0" applyFont="1" applyAlignment="1" applyProtection="1">
      <alignment horizontal="left"/>
      <protection hidden="1"/>
    </xf>
    <xf numFmtId="0" fontId="0" fillId="0" borderId="0" xfId="0" applyAlignment="1" applyProtection="1">
      <protection hidden="1"/>
    </xf>
    <xf numFmtId="0" fontId="6"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25" fillId="0" borderId="0" xfId="0" applyFont="1" applyFill="1" applyAlignment="1" applyProtection="1">
      <protection hidden="1"/>
    </xf>
    <xf numFmtId="0" fontId="0" fillId="0" borderId="0" xfId="0" applyFill="1" applyProtection="1">
      <protection hidden="1"/>
    </xf>
    <xf numFmtId="0" fontId="28" fillId="0" borderId="0" xfId="0" applyFont="1" applyProtection="1">
      <protection hidden="1"/>
    </xf>
    <xf numFmtId="0" fontId="6" fillId="0" borderId="0" xfId="0" applyFont="1" applyAlignment="1" applyProtection="1">
      <alignment horizontal="right"/>
      <protection hidden="1"/>
    </xf>
    <xf numFmtId="0" fontId="3" fillId="0" borderId="0" xfId="0" applyFont="1" applyAlignment="1" applyProtection="1">
      <protection hidden="1"/>
    </xf>
    <xf numFmtId="0" fontId="3"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25" fillId="0" borderId="0" xfId="0" applyFont="1" applyAlignment="1" applyProtection="1">
      <protection hidden="1"/>
    </xf>
    <xf numFmtId="0" fontId="0" fillId="0" borderId="0" xfId="0" applyBorder="1" applyAlignment="1" applyProtection="1">
      <protection hidden="1"/>
    </xf>
    <xf numFmtId="1" fontId="7" fillId="4" borderId="8" xfId="0" applyNumberFormat="1" applyFont="1" applyFill="1" applyBorder="1" applyProtection="1">
      <protection hidden="1"/>
    </xf>
    <xf numFmtId="0" fontId="7" fillId="4" borderId="17" xfId="0" applyFont="1" applyFill="1" applyBorder="1" applyProtection="1">
      <protection hidden="1"/>
    </xf>
    <xf numFmtId="9" fontId="7" fillId="4" borderId="17" xfId="7" applyFont="1" applyFill="1" applyBorder="1" applyAlignment="1" applyProtection="1">
      <alignment vertical="center" wrapText="1"/>
      <protection hidden="1"/>
    </xf>
    <xf numFmtId="2" fontId="7" fillId="4" borderId="17" xfId="7" applyNumberFormat="1" applyFont="1" applyFill="1" applyBorder="1" applyAlignment="1" applyProtection="1">
      <alignment horizontal="right" wrapText="1"/>
      <protection hidden="1"/>
    </xf>
    <xf numFmtId="43" fontId="7" fillId="4" borderId="17" xfId="6" applyFont="1" applyFill="1" applyBorder="1" applyAlignment="1" applyProtection="1">
      <alignment horizontal="center" wrapText="1"/>
      <protection hidden="1"/>
    </xf>
    <xf numFmtId="43" fontId="7" fillId="3" borderId="17" xfId="6" applyFont="1" applyFill="1" applyBorder="1" applyAlignment="1" applyProtection="1">
      <alignment horizontal="right" wrapText="1"/>
      <protection hidden="1"/>
    </xf>
    <xf numFmtId="43" fontId="7" fillId="3" borderId="17" xfId="6" applyFont="1" applyFill="1" applyBorder="1" applyAlignment="1" applyProtection="1">
      <alignment horizontal="center" wrapText="1"/>
      <protection hidden="1"/>
    </xf>
    <xf numFmtId="4" fontId="7" fillId="3" borderId="17" xfId="6" applyNumberFormat="1" applyFont="1" applyFill="1" applyBorder="1" applyAlignment="1" applyProtection="1">
      <alignment horizontal="right"/>
      <protection hidden="1"/>
    </xf>
    <xf numFmtId="43" fontId="10" fillId="3" borderId="17" xfId="6" applyFont="1" applyFill="1" applyBorder="1" applyAlignment="1" applyProtection="1">
      <alignment horizontal="right"/>
      <protection hidden="1"/>
    </xf>
    <xf numFmtId="0" fontId="7" fillId="4" borderId="7" xfId="0" applyFont="1" applyFill="1" applyBorder="1" applyProtection="1">
      <protection hidden="1"/>
    </xf>
    <xf numFmtId="9" fontId="7" fillId="4" borderId="1" xfId="7" applyFont="1" applyFill="1" applyBorder="1" applyAlignment="1" applyProtection="1">
      <alignment vertical="center" wrapText="1"/>
      <protection locked="0" hidden="1"/>
    </xf>
    <xf numFmtId="43" fontId="7" fillId="4" borderId="1" xfId="6" applyFont="1" applyFill="1" applyBorder="1" applyAlignment="1" applyProtection="1">
      <alignment horizontal="right" wrapText="1"/>
      <protection locked="0" hidden="1"/>
    </xf>
    <xf numFmtId="43" fontId="7" fillId="4" borderId="1" xfId="6" applyFont="1" applyFill="1" applyBorder="1" applyAlignment="1" applyProtection="1">
      <alignment horizontal="center" wrapText="1"/>
      <protection locked="0" hidden="1"/>
    </xf>
    <xf numFmtId="43" fontId="7" fillId="3" borderId="1" xfId="6" applyFont="1" applyFill="1" applyBorder="1" applyAlignment="1" applyProtection="1">
      <alignment horizontal="right" wrapText="1"/>
      <protection locked="0" hidden="1"/>
    </xf>
    <xf numFmtId="4" fontId="7" fillId="3" borderId="1" xfId="6" applyNumberFormat="1" applyFont="1" applyFill="1" applyBorder="1" applyAlignment="1" applyProtection="1">
      <alignment horizontal="center" wrapText="1"/>
      <protection locked="0" hidden="1"/>
    </xf>
    <xf numFmtId="43" fontId="10" fillId="3" borderId="1" xfId="6" applyFont="1" applyFill="1" applyBorder="1" applyAlignment="1" applyProtection="1">
      <alignment horizontal="right"/>
      <protection locked="0" hidden="1"/>
    </xf>
    <xf numFmtId="0" fontId="7" fillId="4" borderId="3" xfId="0" applyFont="1" applyFill="1" applyBorder="1" applyProtection="1">
      <protection locked="0" hidden="1"/>
    </xf>
    <xf numFmtId="0" fontId="0" fillId="0" borderId="0" xfId="0" applyBorder="1" applyProtection="1">
      <protection locked="0" hidden="1"/>
    </xf>
    <xf numFmtId="43" fontId="7" fillId="4" borderId="2" xfId="6" applyFont="1" applyFill="1" applyBorder="1" applyAlignment="1" applyProtection="1">
      <alignment horizontal="right" wrapText="1"/>
      <protection locked="0" hidden="1"/>
    </xf>
    <xf numFmtId="43" fontId="7" fillId="3" borderId="2" xfId="6" applyFont="1" applyFill="1" applyBorder="1" applyAlignment="1" applyProtection="1">
      <alignment horizontal="right" wrapText="1"/>
      <protection locked="0" hidden="1"/>
    </xf>
    <xf numFmtId="0" fontId="7" fillId="4" borderId="6" xfId="0" applyFont="1" applyFill="1" applyBorder="1" applyProtection="1">
      <protection locked="0" hidden="1"/>
    </xf>
    <xf numFmtId="43" fontId="5" fillId="3" borderId="1" xfId="6" applyFont="1" applyFill="1" applyBorder="1" applyProtection="1">
      <protection hidden="1"/>
    </xf>
    <xf numFmtId="0" fontId="7" fillId="0" borderId="0" xfId="0" applyFont="1" applyBorder="1" applyProtection="1">
      <protection hidden="1"/>
    </xf>
    <xf numFmtId="1" fontId="7" fillId="4" borderId="5" xfId="0" applyNumberFormat="1" applyFont="1" applyFill="1" applyBorder="1" applyAlignment="1" applyProtection="1">
      <alignment horizontal="left"/>
      <protection locked="0" hidden="1"/>
    </xf>
    <xf numFmtId="1" fontId="7" fillId="4" borderId="18" xfId="0" applyNumberFormat="1" applyFont="1" applyFill="1" applyBorder="1" applyAlignment="1" applyProtection="1">
      <alignment horizontal="left"/>
      <protection locked="0" hidden="1"/>
    </xf>
    <xf numFmtId="0" fontId="6" fillId="2" borderId="1" xfId="0" applyFont="1" applyFill="1" applyBorder="1" applyAlignment="1" applyProtection="1">
      <protection hidden="1"/>
    </xf>
    <xf numFmtId="43" fontId="10" fillId="4" borderId="6" xfId="6" applyFont="1" applyFill="1" applyBorder="1" applyAlignment="1" applyProtection="1">
      <alignment horizontal="center" wrapText="1"/>
      <protection locked="0" hidden="1"/>
    </xf>
    <xf numFmtId="0" fontId="9" fillId="4" borderId="2" xfId="0" applyNumberFormat="1" applyFont="1" applyFill="1" applyBorder="1" applyAlignment="1" applyProtection="1">
      <alignment vertical="center" wrapText="1"/>
      <protection hidden="1"/>
    </xf>
    <xf numFmtId="9" fontId="7" fillId="4" borderId="2" xfId="7" applyFont="1" applyFill="1" applyBorder="1" applyAlignment="1" applyProtection="1">
      <alignment vertical="center" wrapText="1"/>
      <protection locked="0" hidden="1"/>
    </xf>
    <xf numFmtId="14" fontId="6" fillId="4" borderId="1" xfId="0" applyNumberFormat="1" applyFont="1" applyFill="1" applyBorder="1" applyAlignment="1" applyProtection="1">
      <alignment horizontal="left"/>
      <protection locked="0" hidden="1"/>
    </xf>
    <xf numFmtId="2" fontId="22" fillId="0" borderId="11" xfId="0" applyNumberFormat="1" applyFont="1" applyBorder="1" applyAlignment="1">
      <alignment vertical="center" wrapText="1"/>
    </xf>
    <xf numFmtId="2" fontId="22" fillId="0" borderId="15" xfId="0" applyNumberFormat="1" applyFont="1" applyBorder="1" applyAlignment="1">
      <alignment vertical="center" wrapText="1"/>
    </xf>
    <xf numFmtId="0" fontId="22" fillId="0" borderId="9" xfId="0" applyFont="1" applyBorder="1" applyAlignment="1">
      <alignment vertical="center" wrapText="1"/>
    </xf>
    <xf numFmtId="0" fontId="22" fillId="0" borderId="11" xfId="0" applyFont="1" applyBorder="1" applyAlignment="1">
      <alignment vertical="center" wrapText="1"/>
    </xf>
    <xf numFmtId="0" fontId="22" fillId="0" borderId="15" xfId="0" applyFont="1" applyBorder="1" applyAlignment="1">
      <alignment vertical="center" wrapText="1"/>
    </xf>
    <xf numFmtId="2" fontId="22" fillId="0" borderId="9" xfId="0" applyNumberFormat="1" applyFont="1" applyBorder="1" applyAlignment="1">
      <alignment vertical="center" wrapText="1"/>
    </xf>
    <xf numFmtId="2" fontId="22" fillId="0" borderId="14" xfId="0" applyNumberFormat="1" applyFont="1" applyBorder="1" applyAlignment="1">
      <alignment vertical="center"/>
    </xf>
    <xf numFmtId="0" fontId="0" fillId="0" borderId="0" xfId="0" applyAlignment="1" applyProtection="1">
      <alignment horizontal="center" wrapText="1"/>
      <protection hidden="1"/>
    </xf>
    <xf numFmtId="0" fontId="6" fillId="2" borderId="1" xfId="0" applyFont="1" applyFill="1" applyBorder="1" applyAlignment="1" applyProtection="1">
      <alignment horizontal="left"/>
      <protection hidden="1"/>
    </xf>
    <xf numFmtId="0" fontId="0" fillId="0" borderId="0" xfId="0" applyAlignment="1" applyProtection="1">
      <alignment horizontal="center" vertical="center"/>
      <protection hidden="1"/>
    </xf>
    <xf numFmtId="1" fontId="8" fillId="4" borderId="6" xfId="0" applyNumberFormat="1" applyFont="1" applyFill="1" applyBorder="1" applyProtection="1">
      <protection hidden="1"/>
    </xf>
    <xf numFmtId="0" fontId="8" fillId="4" borderId="6" xfId="0" applyFont="1" applyFill="1" applyBorder="1" applyProtection="1">
      <protection hidden="1"/>
    </xf>
    <xf numFmtId="0" fontId="8" fillId="4" borderId="0" xfId="0" applyFont="1" applyFill="1" applyBorder="1" applyProtection="1">
      <protection hidden="1"/>
    </xf>
    <xf numFmtId="164" fontId="8" fillId="4" borderId="20" xfId="0" applyNumberFormat="1" applyFont="1" applyFill="1" applyBorder="1" applyAlignment="1" applyProtection="1">
      <alignment horizontal="center"/>
      <protection hidden="1"/>
    </xf>
    <xf numFmtId="9" fontId="8" fillId="4" borderId="20" xfId="7" applyNumberFormat="1" applyFont="1" applyFill="1" applyBorder="1" applyAlignment="1" applyProtection="1">
      <alignment vertical="center" wrapText="1"/>
      <protection hidden="1"/>
    </xf>
    <xf numFmtId="2" fontId="8" fillId="4" borderId="20" xfId="0" applyNumberFormat="1" applyFont="1" applyFill="1" applyBorder="1" applyAlignment="1" applyProtection="1">
      <alignment vertical="center"/>
      <protection hidden="1"/>
    </xf>
    <xf numFmtId="0" fontId="8" fillId="4" borderId="20" xfId="0" applyFont="1" applyFill="1" applyBorder="1" applyAlignment="1" applyProtection="1">
      <alignment horizontal="center"/>
      <protection hidden="1"/>
    </xf>
    <xf numFmtId="0" fontId="8" fillId="4" borderId="20" xfId="0" applyFont="1" applyFill="1" applyBorder="1" applyAlignment="1" applyProtection="1">
      <alignment wrapText="1"/>
      <protection hidden="1"/>
    </xf>
    <xf numFmtId="4" fontId="8" fillId="0" borderId="20" xfId="6" applyNumberFormat="1" applyFont="1" applyBorder="1" applyAlignment="1" applyProtection="1">
      <alignment horizontal="right"/>
      <protection hidden="1"/>
    </xf>
    <xf numFmtId="0" fontId="8" fillId="0" borderId="20" xfId="0" applyFont="1" applyBorder="1" applyProtection="1">
      <protection hidden="1"/>
    </xf>
    <xf numFmtId="1" fontId="7" fillId="4" borderId="6" xfId="0" applyNumberFormat="1" applyFont="1" applyFill="1" applyBorder="1" applyAlignment="1" applyProtection="1">
      <alignment horizontal="center"/>
      <protection locked="0" hidden="1"/>
    </xf>
    <xf numFmtId="1" fontId="7" fillId="4" borderId="6" xfId="0" applyNumberFormat="1" applyFont="1" applyFill="1" applyBorder="1" applyAlignment="1" applyProtection="1">
      <alignment horizontal="left"/>
      <protection locked="0" hidden="1"/>
    </xf>
    <xf numFmtId="0" fontId="7" fillId="4" borderId="19" xfId="0" applyFont="1" applyFill="1" applyBorder="1" applyProtection="1">
      <protection locked="0" hidden="1"/>
    </xf>
    <xf numFmtId="164" fontId="7" fillId="4" borderId="6" xfId="0" applyNumberFormat="1" applyFont="1" applyFill="1" applyBorder="1" applyAlignment="1" applyProtection="1">
      <alignment horizontal="center"/>
      <protection locked="0" hidden="1"/>
    </xf>
    <xf numFmtId="9" fontId="7" fillId="4" borderId="6" xfId="7" applyNumberFormat="1" applyFont="1" applyFill="1" applyBorder="1" applyAlignment="1" applyProtection="1">
      <alignment horizontal="right" wrapText="1"/>
      <protection locked="0" hidden="1"/>
    </xf>
    <xf numFmtId="2" fontId="7" fillId="4" borderId="6" xfId="7" applyNumberFormat="1" applyFont="1" applyFill="1" applyBorder="1" applyAlignment="1" applyProtection="1">
      <alignment horizontal="right" wrapText="1"/>
      <protection locked="0" hidden="1"/>
    </xf>
    <xf numFmtId="43" fontId="7" fillId="4" borderId="6" xfId="6" applyNumberFormat="1" applyFont="1" applyFill="1" applyBorder="1" applyAlignment="1" applyProtection="1">
      <alignment horizontal="right"/>
      <protection locked="0" hidden="1"/>
    </xf>
    <xf numFmtId="0" fontId="7" fillId="4" borderId="6" xfId="0" applyFont="1" applyFill="1" applyBorder="1" applyAlignment="1" applyProtection="1">
      <alignment horizontal="center"/>
      <protection locked="0" hidden="1"/>
    </xf>
    <xf numFmtId="0" fontId="7" fillId="4" borderId="6" xfId="0" applyFont="1" applyFill="1" applyBorder="1" applyAlignment="1" applyProtection="1">
      <alignment wrapText="1"/>
      <protection locked="0" hidden="1"/>
    </xf>
    <xf numFmtId="4" fontId="7" fillId="3" borderId="6" xfId="6" applyNumberFormat="1" applyFont="1" applyFill="1" applyBorder="1" applyAlignment="1" applyProtection="1">
      <alignment horizontal="right"/>
      <protection locked="0" hidden="1"/>
    </xf>
    <xf numFmtId="4" fontId="10" fillId="3" borderId="6" xfId="6" applyNumberFormat="1" applyFont="1" applyFill="1" applyBorder="1" applyAlignment="1" applyProtection="1">
      <alignment horizontal="right"/>
      <protection locked="0" hidden="1"/>
    </xf>
    <xf numFmtId="0" fontId="10" fillId="4" borderId="6" xfId="0" applyFont="1" applyFill="1" applyBorder="1" applyProtection="1">
      <protection locked="0" hidden="1"/>
    </xf>
    <xf numFmtId="14" fontId="6" fillId="3" borderId="1" xfId="0" applyNumberFormat="1" applyFont="1" applyFill="1" applyBorder="1" applyAlignment="1" applyProtection="1">
      <alignment horizontal="left"/>
      <protection hidden="1"/>
    </xf>
    <xf numFmtId="0" fontId="29" fillId="3" borderId="0" xfId="0" applyFont="1" applyFill="1" applyBorder="1" applyAlignment="1" applyProtection="1">
      <protection hidden="1"/>
    </xf>
    <xf numFmtId="0" fontId="30" fillId="2" borderId="1" xfId="0" applyFont="1" applyFill="1" applyBorder="1" applyAlignment="1" applyProtection="1">
      <alignment horizontal="center" vertical="center" wrapText="1"/>
      <protection hidden="1"/>
    </xf>
    <xf numFmtId="0" fontId="3" fillId="3" borderId="0" xfId="0" applyFont="1" applyFill="1" applyBorder="1" applyAlignment="1" applyProtection="1">
      <alignment vertical="center"/>
      <protection hidden="1"/>
    </xf>
    <xf numFmtId="0" fontId="3" fillId="4" borderId="0" xfId="0" applyFont="1" applyFill="1" applyBorder="1" applyAlignment="1" applyProtection="1">
      <alignment vertical="center"/>
      <protection hidden="1"/>
    </xf>
    <xf numFmtId="0" fontId="24" fillId="2" borderId="1" xfId="0" applyFont="1" applyFill="1" applyBorder="1" applyAlignment="1" applyProtection="1">
      <alignment horizontal="center" vertical="center" wrapText="1"/>
      <protection hidden="1"/>
    </xf>
    <xf numFmtId="0" fontId="3" fillId="4" borderId="0" xfId="0" applyFont="1" applyFill="1" applyBorder="1" applyProtection="1">
      <protection hidden="1"/>
    </xf>
    <xf numFmtId="0" fontId="7" fillId="4" borderId="8" xfId="0" applyNumberFormat="1" applyFont="1" applyFill="1" applyBorder="1" applyAlignment="1" applyProtection="1">
      <alignment vertical="center" wrapText="1"/>
      <protection hidden="1"/>
    </xf>
    <xf numFmtId="10" fontId="7" fillId="4" borderId="17" xfId="0" applyNumberFormat="1" applyFont="1" applyFill="1" applyBorder="1" applyAlignment="1" applyProtection="1">
      <alignment vertical="center" wrapText="1"/>
      <protection hidden="1"/>
    </xf>
    <xf numFmtId="0" fontId="7" fillId="4" borderId="17" xfId="0" applyNumberFormat="1" applyFont="1" applyFill="1" applyBorder="1" applyAlignment="1" applyProtection="1">
      <alignment vertical="center" wrapText="1"/>
      <protection hidden="1"/>
    </xf>
    <xf numFmtId="4" fontId="7" fillId="4" borderId="17" xfId="0" applyNumberFormat="1" applyFont="1" applyFill="1" applyBorder="1" applyAlignment="1" applyProtection="1">
      <alignment vertical="center" wrapText="1"/>
      <protection hidden="1"/>
    </xf>
    <xf numFmtId="4" fontId="7" fillId="3" borderId="17" xfId="0" applyNumberFormat="1" applyFont="1" applyFill="1" applyBorder="1" applyAlignment="1" applyProtection="1">
      <alignment vertical="center" wrapText="1"/>
      <protection hidden="1"/>
    </xf>
    <xf numFmtId="0" fontId="7" fillId="3" borderId="7" xfId="0" applyFont="1" applyFill="1" applyBorder="1" applyAlignment="1" applyProtection="1">
      <alignment vertical="center" wrapText="1"/>
      <protection hidden="1"/>
    </xf>
    <xf numFmtId="0" fontId="8" fillId="3" borderId="0" xfId="0" applyFont="1" applyFill="1" applyBorder="1" applyAlignment="1" applyProtection="1">
      <alignment vertical="center" wrapText="1"/>
      <protection hidden="1"/>
    </xf>
    <xf numFmtId="4" fontId="8" fillId="2" borderId="1" xfId="0" applyNumberFormat="1"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4" fontId="8" fillId="3" borderId="0" xfId="0" applyNumberFormat="1" applyFont="1" applyFill="1" applyBorder="1" applyAlignment="1" applyProtection="1">
      <alignment vertical="center" wrapText="1"/>
      <protection hidden="1"/>
    </xf>
    <xf numFmtId="0" fontId="7" fillId="4" borderId="5" xfId="0" applyNumberFormat="1" applyFont="1" applyFill="1" applyBorder="1" applyAlignment="1" applyProtection="1">
      <alignment horizontal="center" vertical="center" wrapText="1"/>
      <protection locked="0" hidden="1"/>
    </xf>
    <xf numFmtId="0" fontId="7" fillId="4" borderId="5" xfId="0" applyNumberFormat="1" applyFont="1" applyFill="1" applyBorder="1" applyAlignment="1" applyProtection="1">
      <alignment vertical="top" wrapText="1"/>
      <protection locked="0" hidden="1"/>
    </xf>
    <xf numFmtId="4" fontId="10" fillId="4" borderId="1" xfId="6" applyNumberFormat="1" applyFont="1" applyFill="1" applyBorder="1" applyAlignment="1" applyProtection="1">
      <alignment vertical="top"/>
      <protection locked="0" hidden="1"/>
    </xf>
    <xf numFmtId="0" fontId="7" fillId="4" borderId="1" xfId="0" applyNumberFormat="1" applyFont="1" applyFill="1" applyBorder="1" applyAlignment="1" applyProtection="1">
      <alignment vertical="center" wrapText="1"/>
      <protection locked="0" hidden="1"/>
    </xf>
    <xf numFmtId="4" fontId="7" fillId="4" borderId="1" xfId="0" applyNumberFormat="1" applyFont="1" applyFill="1" applyBorder="1" applyAlignment="1" applyProtection="1">
      <alignment vertical="center" wrapText="1"/>
      <protection locked="0" hidden="1"/>
    </xf>
    <xf numFmtId="10" fontId="7" fillId="4" borderId="1" xfId="0" applyNumberFormat="1" applyFont="1" applyFill="1" applyBorder="1" applyAlignment="1" applyProtection="1">
      <alignment vertical="center" wrapText="1"/>
      <protection locked="0" hidden="1"/>
    </xf>
    <xf numFmtId="4" fontId="7" fillId="3" borderId="1" xfId="0" applyNumberFormat="1" applyFont="1" applyFill="1" applyBorder="1" applyAlignment="1" applyProtection="1">
      <alignment vertical="center" wrapText="1"/>
      <protection locked="0" hidden="1"/>
    </xf>
    <xf numFmtId="0" fontId="7" fillId="3" borderId="3" xfId="0" applyFont="1" applyFill="1" applyBorder="1" applyAlignment="1" applyProtection="1">
      <alignment vertical="center" wrapText="1"/>
      <protection locked="0" hidden="1"/>
    </xf>
    <xf numFmtId="0" fontId="3" fillId="3" borderId="0" xfId="0" applyFont="1" applyFill="1" applyBorder="1" applyProtection="1">
      <protection locked="0" hidden="1"/>
    </xf>
    <xf numFmtId="0" fontId="3" fillId="3" borderId="0" xfId="0" applyFont="1" applyFill="1" applyProtection="1">
      <protection locked="0" hidden="1"/>
    </xf>
    <xf numFmtId="0" fontId="7" fillId="4" borderId="2" xfId="0" applyNumberFormat="1" applyFont="1" applyFill="1" applyBorder="1" applyAlignment="1" applyProtection="1">
      <alignment vertical="center" wrapText="1"/>
      <protection locked="0" hidden="1"/>
    </xf>
    <xf numFmtId="4" fontId="7" fillId="4" borderId="2" xfId="0" applyNumberFormat="1" applyFont="1" applyFill="1" applyBorder="1" applyAlignment="1" applyProtection="1">
      <alignment vertical="center" wrapText="1"/>
      <protection locked="0" hidden="1"/>
    </xf>
    <xf numFmtId="10" fontId="7" fillId="4" borderId="2" xfId="0" applyNumberFormat="1" applyFont="1" applyFill="1" applyBorder="1" applyAlignment="1" applyProtection="1">
      <alignment vertical="center" wrapText="1"/>
      <protection locked="0" hidden="1"/>
    </xf>
    <xf numFmtId="4" fontId="7" fillId="3" borderId="2" xfId="0" applyNumberFormat="1" applyFont="1" applyFill="1" applyBorder="1" applyAlignment="1" applyProtection="1">
      <alignment vertical="center" wrapText="1"/>
      <protection locked="0" hidden="1"/>
    </xf>
    <xf numFmtId="0" fontId="7" fillId="3" borderId="6" xfId="0" applyFont="1" applyFill="1" applyBorder="1" applyAlignment="1" applyProtection="1">
      <alignment vertical="center" wrapText="1"/>
      <protection locked="0" hidden="1"/>
    </xf>
    <xf numFmtId="4" fontId="19" fillId="0" borderId="0" xfId="0" applyNumberFormat="1" applyFont="1" applyBorder="1" applyAlignment="1" applyProtection="1">
      <alignment wrapText="1"/>
      <protection hidden="1"/>
    </xf>
    <xf numFmtId="0" fontId="3" fillId="0" borderId="0" xfId="0" applyFont="1" applyBorder="1" applyAlignment="1" applyProtection="1">
      <alignment vertical="center" wrapText="1"/>
      <protection hidden="1"/>
    </xf>
    <xf numFmtId="4" fontId="3" fillId="0" borderId="0" xfId="0" applyNumberFormat="1" applyFont="1" applyFill="1" applyBorder="1" applyAlignment="1" applyProtection="1">
      <alignment wrapText="1"/>
      <protection hidden="1"/>
    </xf>
    <xf numFmtId="4" fontId="19" fillId="0" borderId="0" xfId="0" applyNumberFormat="1" applyFont="1" applyFill="1" applyBorder="1" applyAlignment="1" applyProtection="1">
      <alignment wrapText="1"/>
      <protection hidden="1"/>
    </xf>
    <xf numFmtId="0" fontId="26" fillId="2" borderId="1" xfId="0" applyFont="1" applyFill="1" applyBorder="1" applyAlignment="1" applyProtection="1">
      <alignment vertical="center" wrapText="1"/>
      <protection hidden="1"/>
    </xf>
    <xf numFmtId="4" fontId="20" fillId="2" borderId="1" xfId="0" applyNumberFormat="1" applyFont="1" applyFill="1" applyBorder="1" applyAlignment="1" applyProtection="1">
      <alignment vertical="center" wrapText="1"/>
      <protection hidden="1"/>
    </xf>
    <xf numFmtId="4" fontId="23" fillId="2" borderId="1" xfId="0" applyNumberFormat="1" applyFont="1" applyFill="1" applyBorder="1" applyAlignment="1" applyProtection="1">
      <alignment horizontal="center" vertical="center" wrapText="1"/>
      <protection hidden="1"/>
    </xf>
    <xf numFmtId="0" fontId="21" fillId="2" borderId="1" xfId="0" applyFont="1" applyFill="1" applyBorder="1" applyAlignment="1" applyProtection="1">
      <alignment horizontal="left" vertical="center" wrapText="1"/>
      <protection hidden="1"/>
    </xf>
    <xf numFmtId="4" fontId="20" fillId="2" borderId="1" xfId="0" applyNumberFormat="1" applyFont="1" applyFill="1" applyBorder="1" applyAlignment="1" applyProtection="1">
      <alignment horizontal="right" vertical="center" wrapText="1"/>
      <protection hidden="1"/>
    </xf>
    <xf numFmtId="49" fontId="27" fillId="3" borderId="3" xfId="0" quotePrefix="1" applyNumberFormat="1" applyFont="1" applyFill="1" applyBorder="1" applyAlignment="1" applyProtection="1">
      <alignment horizontal="left" vertical="center" wrapText="1" indent="6"/>
      <protection hidden="1"/>
    </xf>
    <xf numFmtId="4" fontId="22" fillId="3" borderId="1" xfId="0" applyNumberFormat="1" applyFont="1" applyFill="1" applyBorder="1" applyAlignment="1" applyProtection="1">
      <alignment horizontal="right" vertical="center" wrapText="1"/>
      <protection hidden="1"/>
    </xf>
    <xf numFmtId="0" fontId="22" fillId="0" borderId="0" xfId="0" applyFont="1" applyBorder="1" applyProtection="1">
      <protection hidden="1"/>
    </xf>
    <xf numFmtId="0" fontId="21" fillId="0" borderId="0" xfId="0" applyFont="1" applyBorder="1" applyProtection="1">
      <protection hidden="1"/>
    </xf>
    <xf numFmtId="4" fontId="20" fillId="2" borderId="3" xfId="0" applyNumberFormat="1" applyFont="1" applyFill="1" applyBorder="1" applyAlignment="1" applyProtection="1">
      <alignment horizontal="right" vertical="center" wrapText="1"/>
      <protection hidden="1"/>
    </xf>
    <xf numFmtId="0" fontId="27" fillId="3" borderId="1" xfId="0" quotePrefix="1" applyFont="1" applyFill="1" applyBorder="1" applyAlignment="1" applyProtection="1">
      <alignment horizontal="left" vertical="center" wrapText="1" indent="6"/>
      <protection hidden="1"/>
    </xf>
    <xf numFmtId="4" fontId="21" fillId="0" borderId="2" xfId="0" applyNumberFormat="1" applyFont="1" applyFill="1" applyBorder="1" applyAlignment="1" applyProtection="1">
      <alignment horizontal="right" vertical="center" wrapText="1"/>
      <protection hidden="1"/>
    </xf>
    <xf numFmtId="0" fontId="21" fillId="2" borderId="3" xfId="0" applyFont="1" applyFill="1" applyBorder="1" applyAlignment="1" applyProtection="1">
      <alignment vertical="center" wrapText="1"/>
      <protection hidden="1"/>
    </xf>
    <xf numFmtId="4" fontId="21" fillId="0" borderId="1" xfId="0" applyNumberFormat="1" applyFont="1" applyFill="1" applyBorder="1" applyAlignment="1" applyProtection="1">
      <alignment horizontal="right" vertical="center" wrapText="1"/>
      <protection hidden="1"/>
    </xf>
    <xf numFmtId="0" fontId="3" fillId="0" borderId="0" xfId="0" applyFont="1" applyFill="1" applyBorder="1" applyProtection="1">
      <protection hidden="1"/>
    </xf>
    <xf numFmtId="0" fontId="27" fillId="3" borderId="3" xfId="0" quotePrefix="1" applyFont="1" applyFill="1" applyBorder="1" applyAlignment="1" applyProtection="1">
      <alignment horizontal="left" vertical="center" wrapText="1" indent="6"/>
      <protection hidden="1"/>
    </xf>
    <xf numFmtId="4" fontId="21" fillId="0" borderId="0" xfId="0" applyNumberFormat="1" applyFont="1" applyFill="1" applyBorder="1" applyAlignment="1" applyProtection="1">
      <alignment horizontal="right" vertical="center" wrapText="1"/>
      <protection hidden="1"/>
    </xf>
    <xf numFmtId="0" fontId="21" fillId="3" borderId="0" xfId="0" applyFont="1" applyFill="1" applyBorder="1" applyAlignment="1" applyProtection="1">
      <alignment vertical="center" wrapText="1"/>
      <protection hidden="1"/>
    </xf>
    <xf numFmtId="4" fontId="21" fillId="3" borderId="0" xfId="0" applyNumberFormat="1" applyFont="1" applyFill="1" applyBorder="1" applyAlignment="1" applyProtection="1">
      <alignment horizontal="right" vertical="center" wrapText="1"/>
      <protection hidden="1"/>
    </xf>
    <xf numFmtId="0" fontId="22" fillId="3" borderId="1" xfId="0" applyFont="1" applyFill="1" applyBorder="1" applyAlignment="1" applyProtection="1">
      <alignment horizontal="left" vertical="center" wrapText="1" indent="3"/>
      <protection hidden="1"/>
    </xf>
    <xf numFmtId="4" fontId="20" fillId="2" borderId="17" xfId="0" applyNumberFormat="1" applyFont="1" applyFill="1" applyBorder="1" applyAlignment="1" applyProtection="1">
      <alignment vertical="center" wrapText="1"/>
      <protection hidden="1"/>
    </xf>
    <xf numFmtId="4" fontId="23" fillId="2" borderId="17" xfId="0" applyNumberFormat="1" applyFont="1" applyFill="1" applyBorder="1" applyAlignment="1" applyProtection="1">
      <alignment horizontal="center" vertical="center" wrapText="1"/>
      <protection hidden="1"/>
    </xf>
    <xf numFmtId="0" fontId="32" fillId="3" borderId="1" xfId="0" applyFont="1" applyFill="1" applyBorder="1" applyAlignment="1" applyProtection="1">
      <alignment horizontal="left" vertical="center" wrapText="1" indent="6"/>
      <protection hidden="1"/>
    </xf>
    <xf numFmtId="0" fontId="21" fillId="2" borderId="1" xfId="0" applyFont="1" applyFill="1" applyBorder="1" applyAlignment="1" applyProtection="1">
      <alignment vertical="center" wrapText="1"/>
      <protection hidden="1"/>
    </xf>
    <xf numFmtId="4" fontId="26" fillId="0" borderId="1" xfId="0" applyNumberFormat="1" applyFont="1" applyFill="1" applyBorder="1" applyAlignment="1" applyProtection="1">
      <alignment horizontal="right" vertical="center" wrapText="1"/>
      <protection hidden="1"/>
    </xf>
    <xf numFmtId="4" fontId="33" fillId="0" borderId="1" xfId="0" applyNumberFormat="1" applyFont="1" applyFill="1" applyBorder="1" applyAlignment="1" applyProtection="1">
      <alignment horizontal="right" vertical="center" wrapText="1"/>
      <protection hidden="1"/>
    </xf>
    <xf numFmtId="4" fontId="21" fillId="2" borderId="1" xfId="0" applyNumberFormat="1" applyFont="1" applyFill="1" applyBorder="1" applyAlignment="1" applyProtection="1">
      <alignment horizontal="right" vertical="center" wrapText="1"/>
      <protection hidden="1"/>
    </xf>
    <xf numFmtId="0" fontId="26" fillId="0" borderId="0" xfId="0" applyFont="1" applyFill="1" applyBorder="1" applyProtection="1">
      <protection hidden="1"/>
    </xf>
    <xf numFmtId="0" fontId="18" fillId="0" borderId="0" xfId="0" applyFont="1" applyFill="1" applyBorder="1" applyAlignment="1" applyProtection="1">
      <alignment vertical="center" wrapText="1"/>
      <protection hidden="1"/>
    </xf>
    <xf numFmtId="0" fontId="17" fillId="2" borderId="3" xfId="0" applyFont="1" applyFill="1" applyBorder="1" applyAlignment="1" applyProtection="1">
      <alignment horizontal="center"/>
      <protection hidden="1"/>
    </xf>
    <xf numFmtId="0" fontId="0" fillId="0" borderId="6" xfId="0" applyBorder="1" applyAlignment="1" applyProtection="1">
      <alignment horizontal="center"/>
      <protection hidden="1"/>
    </xf>
    <xf numFmtId="0" fontId="0" fillId="0" borderId="1" xfId="0" applyBorder="1" applyAlignment="1" applyProtection="1">
      <alignment horizontal="left"/>
      <protection hidden="1"/>
    </xf>
    <xf numFmtId="4" fontId="19" fillId="0" borderId="1" xfId="0" applyNumberFormat="1" applyFont="1" applyFill="1" applyBorder="1" applyAlignment="1" applyProtection="1">
      <alignment horizontal="left" wrapText="1"/>
      <protection hidden="1"/>
    </xf>
    <xf numFmtId="44" fontId="0" fillId="0" borderId="1" xfId="0" applyNumberFormat="1" applyBorder="1" applyProtection="1">
      <protection hidden="1"/>
    </xf>
    <xf numFmtId="4" fontId="19" fillId="0" borderId="1" xfId="0" applyNumberFormat="1" applyFont="1" applyFill="1" applyBorder="1" applyAlignment="1" applyProtection="1">
      <alignment wrapText="1"/>
      <protection hidden="1"/>
    </xf>
    <xf numFmtId="0" fontId="0" fillId="3" borderId="6" xfId="0" applyFill="1" applyBorder="1" applyAlignment="1" applyProtection="1">
      <alignment horizontal="center"/>
      <protection hidden="1"/>
    </xf>
    <xf numFmtId="0" fontId="0" fillId="3" borderId="1" xfId="0" applyFill="1" applyBorder="1" applyAlignment="1" applyProtection="1">
      <alignment horizontal="center"/>
      <protection hidden="1"/>
    </xf>
    <xf numFmtId="4" fontId="29" fillId="0" borderId="0" xfId="0" applyNumberFormat="1" applyFont="1" applyFill="1" applyBorder="1" applyAlignment="1" applyProtection="1">
      <alignment wrapText="1"/>
      <protection hidden="1"/>
    </xf>
    <xf numFmtId="2" fontId="22" fillId="0" borderId="16" xfId="0" applyNumberFormat="1" applyFont="1" applyBorder="1" applyAlignment="1">
      <alignment horizontal="center" vertical="center" wrapText="1"/>
    </xf>
    <xf numFmtId="0" fontId="17" fillId="2" borderId="1" xfId="0" applyFont="1" applyFill="1" applyBorder="1" applyAlignment="1" applyProtection="1">
      <alignment horizontal="left"/>
      <protection hidden="1"/>
    </xf>
    <xf numFmtId="0" fontId="0" fillId="4" borderId="1" xfId="0" applyFill="1" applyBorder="1" applyAlignment="1" applyProtection="1">
      <alignment horizontal="left"/>
      <protection locked="0" hidden="1"/>
    </xf>
    <xf numFmtId="166" fontId="0" fillId="3" borderId="1" xfId="0" applyNumberFormat="1" applyFill="1" applyBorder="1" applyAlignment="1" applyProtection="1">
      <alignment horizontal="center" vertical="center"/>
      <protection hidden="1"/>
    </xf>
    <xf numFmtId="4" fontId="20" fillId="2" borderId="19" xfId="0" applyNumberFormat="1" applyFont="1" applyFill="1" applyBorder="1" applyAlignment="1" applyProtection="1">
      <alignment horizontal="center" wrapText="1"/>
      <protection hidden="1"/>
    </xf>
    <xf numFmtId="0" fontId="17" fillId="2" borderId="1" xfId="0" applyFont="1" applyFill="1" applyBorder="1" applyAlignment="1" applyProtection="1">
      <alignment horizontal="center"/>
      <protection hidden="1"/>
    </xf>
    <xf numFmtId="0" fontId="6" fillId="2" borderId="3" xfId="0" applyFont="1" applyFill="1" applyBorder="1" applyAlignment="1" applyProtection="1">
      <alignment horizontal="left"/>
      <protection hidden="1"/>
    </xf>
    <xf numFmtId="0" fontId="6" fillId="2" borderId="4" xfId="0" applyFont="1" applyFill="1" applyBorder="1" applyAlignment="1" applyProtection="1">
      <alignment horizontal="left"/>
      <protection hidden="1"/>
    </xf>
    <xf numFmtId="0" fontId="6" fillId="2" borderId="20" xfId="0" applyFont="1" applyFill="1" applyBorder="1" applyAlignment="1" applyProtection="1">
      <alignment horizontal="left"/>
      <protection hidden="1"/>
    </xf>
    <xf numFmtId="0" fontId="6" fillId="2" borderId="21" xfId="0" applyFont="1" applyFill="1" applyBorder="1" applyAlignment="1" applyProtection="1">
      <alignment horizontal="left"/>
      <protection hidden="1"/>
    </xf>
    <xf numFmtId="0" fontId="0" fillId="4" borderId="3" xfId="0" applyFill="1" applyBorder="1" applyAlignment="1" applyProtection="1">
      <alignment horizontal="left"/>
      <protection locked="0" hidden="1"/>
    </xf>
    <xf numFmtId="0" fontId="0" fillId="4" borderId="4" xfId="0" applyFill="1" applyBorder="1" applyAlignment="1" applyProtection="1">
      <alignment horizontal="left"/>
      <protection locked="0" hidden="1"/>
    </xf>
    <xf numFmtId="0" fontId="0" fillId="4" borderId="5" xfId="0" applyFill="1" applyBorder="1" applyAlignment="1" applyProtection="1">
      <alignment horizontal="left"/>
      <protection locked="0" hidden="1"/>
    </xf>
    <xf numFmtId="0" fontId="6" fillId="4" borderId="3" xfId="0" applyFont="1" applyFill="1" applyBorder="1" applyAlignment="1" applyProtection="1">
      <alignment horizontal="left"/>
      <protection locked="0" hidden="1"/>
    </xf>
    <xf numFmtId="0" fontId="6" fillId="4" borderId="4" xfId="0" applyFont="1" applyFill="1" applyBorder="1" applyAlignment="1" applyProtection="1">
      <alignment horizontal="left"/>
      <protection locked="0" hidden="1"/>
    </xf>
    <xf numFmtId="0" fontId="6" fillId="4" borderId="5" xfId="0" applyFont="1" applyFill="1" applyBorder="1" applyAlignment="1" applyProtection="1">
      <alignment horizontal="left"/>
      <protection locked="0" hidden="1"/>
    </xf>
    <xf numFmtId="0" fontId="9" fillId="4"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6" fillId="2" borderId="1" xfId="0" applyFont="1" applyFill="1" applyBorder="1" applyAlignment="1" applyProtection="1">
      <alignment horizontal="left"/>
      <protection hidden="1"/>
    </xf>
    <xf numFmtId="0" fontId="6" fillId="3" borderId="1" xfId="0" applyFont="1" applyFill="1" applyBorder="1" applyAlignment="1" applyProtection="1">
      <alignment horizontal="left"/>
      <protection hidden="1"/>
    </xf>
    <xf numFmtId="14" fontId="6" fillId="3" borderId="4" xfId="0" applyNumberFormat="1" applyFont="1" applyFill="1" applyBorder="1" applyAlignment="1" applyProtection="1">
      <alignment horizontal="left"/>
      <protection hidden="1"/>
    </xf>
    <xf numFmtId="0" fontId="0" fillId="0" borderId="0" xfId="0" applyAlignment="1" applyProtection="1">
      <alignment horizontal="center" vertical="center"/>
      <protection hidden="1"/>
    </xf>
    <xf numFmtId="0" fontId="5" fillId="0" borderId="0" xfId="0" applyFont="1" applyFill="1" applyBorder="1" applyAlignment="1">
      <alignment horizontal="center" vertical="center" wrapText="1"/>
    </xf>
    <xf numFmtId="43" fontId="8" fillId="5" borderId="0" xfId="6" applyFont="1" applyFill="1" applyAlignment="1">
      <alignment horizontal="center" vertical="top"/>
    </xf>
    <xf numFmtId="0" fontId="24" fillId="0" borderId="0" xfId="0" applyFont="1" applyBorder="1" applyAlignment="1" applyProtection="1">
      <alignment horizontal="left" vertical="center" wrapText="1"/>
      <protection hidden="1"/>
    </xf>
    <xf numFmtId="0" fontId="16" fillId="2" borderId="1" xfId="0" applyFont="1" applyFill="1" applyBorder="1" applyAlignment="1" applyProtection="1">
      <alignment horizontal="center" vertical="center" wrapText="1"/>
      <protection hidden="1"/>
    </xf>
    <xf numFmtId="0" fontId="20" fillId="2" borderId="3" xfId="0" applyFont="1" applyFill="1" applyBorder="1" applyAlignment="1" applyProtection="1">
      <alignment horizontal="center" vertical="center" wrapText="1"/>
      <protection hidden="1"/>
    </xf>
    <xf numFmtId="0" fontId="20" fillId="2" borderId="4"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protection hidden="1"/>
    </xf>
    <xf numFmtId="0" fontId="29" fillId="2" borderId="1"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17"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left"/>
      <protection hidden="1"/>
    </xf>
    <xf numFmtId="0" fontId="16" fillId="2" borderId="6" xfId="0" applyFont="1" applyFill="1" applyBorder="1" applyAlignment="1" applyProtection="1">
      <alignment horizontal="center" vertical="center" wrapText="1"/>
      <protection hidden="1"/>
    </xf>
    <xf numFmtId="0" fontId="16" fillId="2" borderId="19"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left"/>
      <protection hidden="1"/>
    </xf>
    <xf numFmtId="0" fontId="6" fillId="3" borderId="4" xfId="0" applyFont="1" applyFill="1" applyBorder="1" applyAlignment="1" applyProtection="1">
      <alignment horizontal="left"/>
      <protection hidden="1"/>
    </xf>
    <xf numFmtId="0" fontId="6" fillId="3" borderId="5" xfId="0" applyFont="1" applyFill="1" applyBorder="1" applyAlignment="1" applyProtection="1">
      <alignment horizontal="left"/>
      <protection hidden="1"/>
    </xf>
    <xf numFmtId="0" fontId="35" fillId="3" borderId="0" xfId="0" applyFont="1" applyFill="1" applyBorder="1" applyAlignment="1" applyProtection="1">
      <alignment horizontal="justify" vertical="center" wrapText="1"/>
      <protection hidden="1"/>
    </xf>
    <xf numFmtId="0" fontId="30"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24" fillId="3" borderId="0" xfId="0" applyFont="1" applyFill="1" applyBorder="1" applyAlignment="1" applyProtection="1">
      <alignment horizontal="justify" vertical="center" wrapText="1"/>
      <protection hidden="1"/>
    </xf>
    <xf numFmtId="0" fontId="30" fillId="2" borderId="2" xfId="0" applyFont="1" applyFill="1" applyBorder="1" applyAlignment="1" applyProtection="1">
      <alignment horizontal="center" vertical="center" wrapText="1"/>
      <protection hidden="1"/>
    </xf>
    <xf numFmtId="0" fontId="30" fillId="2" borderId="17" xfId="0" applyFont="1" applyFill="1" applyBorder="1" applyAlignment="1" applyProtection="1">
      <alignment horizontal="center" vertical="center" wrapText="1"/>
      <protection hidden="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9" xfId="0" applyFont="1" applyBorder="1" applyAlignment="1">
      <alignment vertical="center" wrapText="1"/>
    </xf>
    <xf numFmtId="0" fontId="3" fillId="0" borderId="11" xfId="0" applyFont="1" applyBorder="1" applyAlignment="1">
      <alignment vertical="center" wrapText="1"/>
    </xf>
  </cellXfs>
  <cellStyles count="8">
    <cellStyle name="Komma" xfId="6" builtinId="3"/>
    <cellStyle name="Prozent" xfId="7" builtinId="5"/>
    <cellStyle name="Standard" xfId="0" builtinId="0"/>
    <cellStyle name="Standard 2" xfId="3"/>
    <cellStyle name="Standard 2 2" xfId="2"/>
    <cellStyle name="Standard 3" xfId="1"/>
    <cellStyle name="Standard 4" xfId="4"/>
    <cellStyle name="Standard 4 2" xfId="5"/>
  </cellStyles>
  <dxfs count="60">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tint="-4.9989318521683403E-2"/>
        </patternFill>
      </fill>
      <alignment horizontal="general" vertical="top"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1" hidden="1"/>
    </dxf>
    <dxf>
      <font>
        <b/>
        <i val="0"/>
      </font>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font>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3" formatCode="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right/>
        <top style="thin">
          <color theme="0" tint="-0.249977111117893"/>
        </top>
        <bottom/>
        <vertical/>
        <horizontal/>
      </border>
      <protection locked="0" hidden="1"/>
    </dxf>
    <dxf>
      <border outline="0">
        <left style="thin">
          <color theme="0" tint="-0.249977111117893"/>
        </left>
        <right style="thin">
          <color theme="0" tint="-0.249977111117893"/>
        </right>
        <top style="thin">
          <color theme="0" tint="-0.249977111117893"/>
        </top>
      </border>
    </dxf>
    <dxf>
      <protection locked="0" hidden="1"/>
    </dxf>
    <dxf>
      <font>
        <b/>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font>
        <b/>
        <i val="0"/>
      </font>
    </dxf>
  </dxfs>
  <tableStyles count="1" defaultTableStyle="TableStyleMedium2" defaultPivotStyle="PivotStyleLight16">
    <tableStyle name="Tabellenformat 1" pivot="0" count="0"/>
  </tableStyles>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elle1" displayName="Tabelle1" ref="D10:O30" totalsRowShown="0" headerRowDxfId="58" dataDxfId="57" tableBorderDxfId="56" headerRowCellStyle="Komma">
  <autoFilter ref="D10:O30"/>
  <tableColumns count="12">
    <tableColumn id="1" name="Spalte3" dataDxfId="55"/>
    <tableColumn id="2" name="Spalte4" dataDxfId="54"/>
    <tableColumn id="3" name="Spalte5" dataDxfId="53" dataCellStyle="Prozent"/>
    <tableColumn id="4" name="Spalte52" dataDxfId="52" dataCellStyle="Prozent"/>
    <tableColumn id="5" name="Spalte53" dataDxfId="51" dataCellStyle="Prozent"/>
    <tableColumn id="6" name="Spalte6" dataDxfId="50" dataCellStyle="Komma"/>
    <tableColumn id="7" name="Spalte7" dataDxfId="49"/>
    <tableColumn id="8" name="Spalte8" dataDxfId="48"/>
    <tableColumn id="9" name="Spalte9" dataDxfId="47" dataCellStyle="Komma">
      <calculatedColumnFormula>IFERROR(IF(ISBLANK($K11),"0,00",IF(K11="Pauschalwerte ohne Urlaubsabgeltung",IF($H11="Stunden",VLOOKUP($J11,'Grundlagen VKO'!$A$12:$B$16,2),IF($H11="Monat",VLOOKUP($J11,'Grundlagen VKO'!$A$19:$B$23,2),IF($H11="Jahr",VLOOKUP($J11,'Grundlagen VKO'!$A$26:$B$30,2)))),IF($H11="Stunden",VLOOKUP($J11,'Grundlagen VKO'!$A$35:$B$39,2),IF($H11="Monat",VLOOKUP($J11,'Grundlagen VKO'!$A$42:$B$46,2),"Auswahl nicht möglich")))),"0,00")</calculatedColumnFormula>
    </tableColumn>
    <tableColumn id="10" name="Spalte10" dataDxfId="46" dataCellStyle="Komma">
      <calculatedColumnFormula>IF(H11="Stunden",$I11*$L11,$L11)</calculatedColumnFormula>
    </tableColumn>
    <tableColumn id="11" name="Spalte11" dataDxfId="45" dataCellStyle="Komma">
      <calculatedColumnFormula>IF(AND(H11="Jahr",AND(K11="Pauschalwerte mit Urlaubsabgeltung")),"0,00",IF(H11="Stunden",($I11*$L11),((($M11/40)*$G11)*$F11)))</calculatedColumnFormula>
    </tableColumn>
    <tableColumn id="12" name="Spalte12" dataDxfId="44"/>
  </tableColumns>
  <tableStyleInfo name="Tabellenformat 1" showFirstColumn="0" showLastColumn="0" showRowStripes="1" showColumnStripes="0"/>
</table>
</file>

<file path=xl/tables/table2.xml><?xml version="1.0" encoding="utf-8"?>
<table xmlns="http://schemas.openxmlformats.org/spreadsheetml/2006/main" id="2" name="UN_LOHN" displayName="UN_LOHN" ref="A13:U37" totalsRowShown="0" headerRowDxfId="42" dataDxfId="40" headerRowBorderDxfId="41" tableBorderDxfId="39" totalsRowBorderDxfId="38" headerRowCellStyle="Komma" dataCellStyle="Komma">
  <autoFilter ref="A13:U37"/>
  <tableColumns count="21">
    <tableColumn id="1" name="Spalte1" dataDxfId="37"/>
    <tableColumn id="16" name="Spalte16" dataDxfId="36"/>
    <tableColumn id="2" name="Spalte2" dataDxfId="35"/>
    <tableColumn id="3" name="Spalte3" dataDxfId="34"/>
    <tableColumn id="4" name="Spalte4" dataDxfId="33"/>
    <tableColumn id="6" name="Spalte6" dataDxfId="32" dataCellStyle="Prozent"/>
    <tableColumn id="5" name="Spalte62" dataDxfId="31" dataCellStyle="Prozent"/>
    <tableColumn id="7" name="Spalte7" dataDxfId="30" dataCellStyle="Komma"/>
    <tableColumn id="9" name="Spalte9" dataDxfId="29" dataCellStyle="Komma"/>
    <tableColumn id="10" name="Spalte10" dataDxfId="28" dataCellStyle="Komma">
      <calculatedColumnFormula>IF(ISBLANK($I14),"0,00",IF($F14="Stunden",VLOOKUP($I14,'Grundlage UN-Lohn'!$M$9:$R$13,2),IF($F14="Monat",VLOOKUP($I14,'Grundlage UN-Lohn'!$M$2:$R$6,2),"0,00")))</calculatedColumnFormula>
    </tableColumn>
    <tableColumn id="18" name="Spalte102" dataDxfId="27" dataCellStyle="Komma"/>
    <tableColumn id="23" name="Spalte1023" dataDxfId="26" dataCellStyle="Komma"/>
    <tableColumn id="22" name="Spalte1022" dataDxfId="25" dataCellStyle="Komma"/>
    <tableColumn id="21" name="Spalte103" dataDxfId="24" dataCellStyle="Komma"/>
    <tableColumn id="11" name="Spalte11" dataDxfId="23" dataCellStyle="Komma">
      <calculatedColumnFormula>IF(ISBLANK($I14),"0,00",IF(AND($F14="Stunden",$K14="Ja"),VLOOKUP($I14,'Grundlage UN-Lohn'!$M$9:$R$13,3),IF(AND($F14="Monat",$K14="Ja"),VLOOKUP($I14,'Grundlage UN-Lohn'!$M$2:$R$6,3),"0,00")))</calculatedColumnFormula>
    </tableColumn>
    <tableColumn id="12" name="Spalte12" dataDxfId="22" dataCellStyle="Komma">
      <calculatedColumnFormula>IF(ISBLANK($I14),"0,00",IF(AND($F14="Stunden",$L14="Ja"),VLOOKUP($I14,'Grundlage UN-Lohn'!$M$9:$R$13,4),IF(AND($F14="Monat",$L14="Ja"),VLOOKUP($I14,'Grundlage UN-Lohn'!$M$2:$R$6,4),"0,00")))</calculatedColumnFormula>
    </tableColumn>
    <tableColumn id="13" name="Spalte13" dataDxfId="21" dataCellStyle="Komma">
      <calculatedColumnFormula>IF(ISBLANK($I14),"0,00",IF(AND($F14="Stunden",$M14="Ja"),VLOOKUP($I14,'Grundlage UN-Lohn'!$M$9:$R$13,5),IF(AND($F14="Monat",$M14="Ja"),VLOOKUP($I14,'Grundlage UN-Lohn'!$M$2:$R$6,5),"0,00")))</calculatedColumnFormula>
    </tableColumn>
    <tableColumn id="14" name="Spalte14" dataDxfId="20" dataCellStyle="Komma">
      <calculatedColumnFormula>IF(ISBLANK($I14),"0,00",IF(AND($F14="Stunden",$N14="Ja"),VLOOKUP($I14,'Grundlage UN-Lohn'!$M$9:$R$13,6),IF(AND($F14="Monat",$N14="Ja"),VLOOKUP($I14,'Grundlage UN-Lohn'!$M$2:$R$6,6),"0,00")))</calculatedColumnFormula>
    </tableColumn>
    <tableColumn id="15" name="Spalte15" dataDxfId="19" dataCellStyle="Komma">
      <calculatedColumnFormula>IF(AND(K14="Nein",L14="Nein",M14="Nein",N14="Nein"),J14,ROUND(J14+(SUM(O14:R14)),0))</calculatedColumnFormula>
    </tableColumn>
    <tableColumn id="17" name="Spalte17" dataDxfId="18" dataCellStyle="Komma">
      <calculatedColumnFormula>IF(F14=0,0,IF(F14="Stunden",S14*H14,IF(F14="Monat",S14*G14)))</calculatedColumnFormula>
    </tableColumn>
    <tableColumn id="20" name="Spalte20" dataDxfId="17"/>
  </tableColumns>
  <tableStyleInfo name="TableStyleLight1" showFirstColumn="0" showLastColumn="0" showRowStripes="1" showColumnStripes="0"/>
</table>
</file>

<file path=xl/tables/table3.xml><?xml version="1.0" encoding="utf-8"?>
<table xmlns="http://schemas.openxmlformats.org/spreadsheetml/2006/main" id="3" name="Ausgaben" displayName="Ausgaben" ref="A11:K36" totalsRowShown="0" headerRowDxfId="15" dataDxfId="13" headerRowBorderDxfId="14" tableBorderDxfId="12" totalsRowBorderDxfId="11">
  <autoFilter ref="A11:K36"/>
  <tableColumns count="11">
    <tableColumn id="1" name="Spalte1" dataDxfId="10"/>
    <tableColumn id="16" name="Spalte15" dataDxfId="9"/>
    <tableColumn id="15" name="Spalte11" dataDxfId="8" dataCellStyle="Komma"/>
    <tableColumn id="3" name="Spalte3" dataDxfId="7"/>
    <tableColumn id="4" name="Spalte4" dataDxfId="6"/>
    <tableColumn id="5" name="Spalte5" dataDxfId="5"/>
    <tableColumn id="8" name="Spalte8" dataDxfId="4"/>
    <tableColumn id="9" name="Spalte9" dataDxfId="3"/>
    <tableColumn id="10" name="Spalte10" dataDxfId="2"/>
    <tableColumn id="13" name="Spalte13" dataDxfId="1">
      <calculatedColumnFormula>($G12-($G12*$I12))+(($G12-($G12*$I12))*$H12)</calculatedColumnFormula>
    </tableColumn>
    <tableColumn id="14" name="Spalte14"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T44"/>
  <sheetViews>
    <sheetView showGridLines="0" tabSelected="1" zoomScaleNormal="100" workbookViewId="0">
      <selection activeCell="C21" sqref="C21"/>
    </sheetView>
  </sheetViews>
  <sheetFormatPr baseColWidth="10" defaultRowHeight="14.25" x14ac:dyDescent="0.2"/>
  <cols>
    <col min="1" max="1" width="60.42578125" style="170" customWidth="1"/>
    <col min="2" max="2" width="21.7109375" style="171" bestFit="1" customWidth="1"/>
    <col min="3" max="3" width="21.28515625" style="171" customWidth="1"/>
    <col min="4" max="7" width="18" style="172" customWidth="1"/>
    <col min="8" max="8" width="18" style="169" customWidth="1"/>
    <col min="9" max="9" width="27" style="169" customWidth="1"/>
    <col min="10" max="12" width="18" style="169" customWidth="1"/>
    <col min="13" max="16384" width="11.42578125" style="12"/>
  </cols>
  <sheetData>
    <row r="1" spans="1:20" s="17" customFormat="1" ht="15" x14ac:dyDescent="0.25">
      <c r="A1" s="219" t="s">
        <v>171</v>
      </c>
      <c r="B1" s="220"/>
      <c r="C1" s="104"/>
      <c r="D1" s="217"/>
      <c r="E1" s="218"/>
      <c r="F1" s="218"/>
      <c r="G1" s="218"/>
      <c r="H1" s="218"/>
      <c r="I1" s="18"/>
      <c r="J1" s="18"/>
      <c r="K1" s="18"/>
      <c r="L1" s="18"/>
      <c r="M1" s="16"/>
      <c r="N1" s="16"/>
      <c r="O1" s="16"/>
      <c r="P1" s="16"/>
      <c r="Q1" s="16"/>
      <c r="R1" s="16"/>
      <c r="S1" s="16"/>
      <c r="T1" s="16"/>
    </row>
    <row r="2" spans="1:20" s="16" customFormat="1" ht="15" x14ac:dyDescent="0.25">
      <c r="C2" s="18"/>
      <c r="D2" s="18"/>
      <c r="E2" s="18"/>
      <c r="F2" s="18"/>
      <c r="G2" s="18"/>
      <c r="H2" s="18"/>
      <c r="I2" s="18"/>
      <c r="J2" s="18"/>
      <c r="K2" s="18"/>
      <c r="L2" s="18"/>
      <c r="M2" s="18"/>
      <c r="N2" s="18"/>
      <c r="O2" s="18"/>
    </row>
    <row r="3" spans="1:20" s="17" customFormat="1" ht="15" x14ac:dyDescent="0.25">
      <c r="C3" s="19"/>
      <c r="D3" s="20"/>
      <c r="E3" s="20"/>
      <c r="F3" s="20"/>
      <c r="G3" s="227" t="s">
        <v>5</v>
      </c>
      <c r="H3" s="227"/>
      <c r="I3" s="169"/>
      <c r="J3" s="169"/>
      <c r="K3" s="169"/>
      <c r="L3" s="169"/>
      <c r="M3" s="169"/>
      <c r="N3" s="169"/>
      <c r="O3" s="169"/>
      <c r="P3" s="169"/>
      <c r="Q3" s="169"/>
      <c r="R3" s="169"/>
      <c r="S3" s="16"/>
      <c r="T3" s="16"/>
    </row>
    <row r="4" spans="1:20" s="17" customFormat="1" ht="15" x14ac:dyDescent="0.25">
      <c r="A4" s="113" t="s">
        <v>170</v>
      </c>
      <c r="B4" s="224"/>
      <c r="C4" s="225"/>
      <c r="D4" s="225"/>
      <c r="E4" s="225"/>
      <c r="F4" s="225"/>
      <c r="G4" s="225"/>
      <c r="H4" s="226"/>
      <c r="I4" s="169"/>
      <c r="J4" s="169"/>
      <c r="K4" s="169"/>
      <c r="L4" s="169"/>
      <c r="M4" s="169"/>
      <c r="N4" s="169"/>
      <c r="O4" s="169"/>
      <c r="P4" s="169"/>
      <c r="Q4" s="169"/>
      <c r="R4" s="169"/>
      <c r="S4" s="16"/>
      <c r="T4" s="16"/>
    </row>
    <row r="5" spans="1:20" s="17" customFormat="1" ht="15" x14ac:dyDescent="0.25">
      <c r="A5" s="113" t="s">
        <v>1</v>
      </c>
      <c r="B5" s="224"/>
      <c r="C5" s="225"/>
      <c r="D5" s="225"/>
      <c r="E5" s="225"/>
      <c r="F5" s="225"/>
      <c r="G5" s="225"/>
      <c r="H5" s="226"/>
      <c r="I5" s="169"/>
      <c r="J5" s="169"/>
      <c r="K5" s="169"/>
      <c r="L5" s="169"/>
      <c r="M5" s="169"/>
      <c r="N5" s="169"/>
      <c r="O5" s="169"/>
      <c r="P5" s="169"/>
      <c r="Q5" s="169"/>
      <c r="R5" s="169"/>
      <c r="T5" s="16"/>
    </row>
    <row r="6" spans="1:20" x14ac:dyDescent="0.2">
      <c r="M6" s="169"/>
      <c r="N6" s="169"/>
      <c r="O6" s="169"/>
      <c r="P6" s="169"/>
      <c r="Q6" s="169"/>
      <c r="R6" s="169"/>
    </row>
    <row r="7" spans="1:20" ht="58.5" customHeight="1" x14ac:dyDescent="0.2">
      <c r="A7" s="173" t="s">
        <v>144</v>
      </c>
      <c r="B7" s="174" t="s">
        <v>49</v>
      </c>
      <c r="C7" s="175" t="s">
        <v>50</v>
      </c>
      <c r="D7" s="175" t="s">
        <v>138</v>
      </c>
      <c r="E7" s="175" t="s">
        <v>139</v>
      </c>
      <c r="F7" s="175" t="s">
        <v>140</v>
      </c>
      <c r="G7" s="175" t="s">
        <v>141</v>
      </c>
      <c r="H7" s="175" t="s">
        <v>142</v>
      </c>
      <c r="I7" s="12"/>
      <c r="J7" s="12"/>
      <c r="K7" s="12"/>
      <c r="L7" s="12"/>
    </row>
    <row r="8" spans="1:20" ht="15.75" x14ac:dyDescent="0.2">
      <c r="A8" s="176" t="s">
        <v>51</v>
      </c>
      <c r="B8" s="177">
        <f t="shared" ref="B8:B12" si="0">SUM(C8:H8)</f>
        <v>0</v>
      </c>
      <c r="C8" s="177">
        <f>SUM(C9:C10)</f>
        <v>0</v>
      </c>
      <c r="D8" s="177">
        <f t="shared" ref="D8:H8" si="1">SUM(D9:D10)</f>
        <v>0</v>
      </c>
      <c r="E8" s="177">
        <f t="shared" si="1"/>
        <v>0</v>
      </c>
      <c r="F8" s="177">
        <f t="shared" si="1"/>
        <v>0</v>
      </c>
      <c r="G8" s="177">
        <f t="shared" si="1"/>
        <v>0</v>
      </c>
      <c r="H8" s="177">
        <f t="shared" si="1"/>
        <v>0</v>
      </c>
      <c r="I8" s="12"/>
      <c r="J8" s="12"/>
      <c r="K8" s="12"/>
      <c r="L8" s="12"/>
    </row>
    <row r="9" spans="1:20" s="180" customFormat="1" ht="25.5" x14ac:dyDescent="0.2">
      <c r="A9" s="178" t="s">
        <v>52</v>
      </c>
      <c r="B9" s="179">
        <f t="shared" si="0"/>
        <v>0</v>
      </c>
      <c r="C9" s="179">
        <f>SUMIF(Personalausgaben!$B$11:$B$30,C7,Personalausgaben!$N$11:$N$30)</f>
        <v>0</v>
      </c>
      <c r="D9" s="179">
        <f>SUMIF(Personalausgaben!$B$11:$B$30,D7,Personalausgaben!$N$11:$N$30)</f>
        <v>0</v>
      </c>
      <c r="E9" s="179">
        <f>SUMIF(Personalausgaben!$B$11:$B$30,E7,Personalausgaben!$N$11:$N$30)</f>
        <v>0</v>
      </c>
      <c r="F9" s="179">
        <f>SUMIF(Personalausgaben!$B$11:$B$30,F7,Personalausgaben!$N$11:$N$30)</f>
        <v>0</v>
      </c>
      <c r="G9" s="179">
        <f>SUMIF(Personalausgaben!$B$11:$B$30,G7,Personalausgaben!$N$11:$N$30)</f>
        <v>0</v>
      </c>
      <c r="H9" s="179">
        <f>SUMIF(Personalausgaben!$B$11:$B$30,H7,Personalausgaben!$N$11:$N$30)</f>
        <v>0</v>
      </c>
      <c r="I9" s="12"/>
    </row>
    <row r="10" spans="1:20" s="180" customFormat="1" ht="48" customHeight="1" x14ac:dyDescent="0.2">
      <c r="A10" s="178" t="s">
        <v>147</v>
      </c>
      <c r="B10" s="179">
        <f t="shared" si="0"/>
        <v>0</v>
      </c>
      <c r="C10" s="179">
        <f>SUMIF(UN_LOHN[Spalte16],C7,UN_LOHN[Spalte17])</f>
        <v>0</v>
      </c>
      <c r="D10" s="179">
        <f>SUMIF(UN_LOHN[Spalte16],D7,UN_LOHN[Spalte17])</f>
        <v>0</v>
      </c>
      <c r="E10" s="179">
        <f>SUMIF(UN_LOHN[Spalte16],E7,UN_LOHN[Spalte17])</f>
        <v>0</v>
      </c>
      <c r="F10" s="179">
        <f>SUMIF(UN_LOHN[Spalte16],F7,UN_LOHN[Spalte17])</f>
        <v>0</v>
      </c>
      <c r="G10" s="179">
        <f>SUMIF(UN_LOHN[Spalte16],G7,UN_LOHN[Spalte17])</f>
        <v>0</v>
      </c>
      <c r="H10" s="179">
        <f>SUMIF(UN_LOHN[Spalte16],H7,UN_LOHN[Spalte17])</f>
        <v>0</v>
      </c>
      <c r="I10" s="12"/>
    </row>
    <row r="11" spans="1:20" s="181" customFormat="1" ht="15.75" customHeight="1" x14ac:dyDescent="0.25">
      <c r="A11" s="176" t="s">
        <v>53</v>
      </c>
      <c r="B11" s="177">
        <f>SUM(C11:H11)</f>
        <v>0</v>
      </c>
      <c r="C11" s="177">
        <f>SUMIFS(Ausgaben[Spalte13],Ausgaben[Spalte3],"Sachausgaben",Ausgaben[Spalte11],C7)+SUMIFS(Ausgaben[Spalte13],Ausgaben[Spalte3],"Dienstleistungen Dritter",Ausgaben[Spalte11],Gesamtübersicht!C7)</f>
        <v>0</v>
      </c>
      <c r="D11" s="177">
        <f>SUMIFS(Ausgaben[Spalte13],Ausgaben[Spalte3],"Sachausgaben",Ausgaben[Spalte11],D7)+SUMIFS(Ausgaben[Spalte13],Ausgaben[Spalte3],"Dienstleistungen Dritter",Ausgaben[Spalte11],Gesamtübersicht!D7)</f>
        <v>0</v>
      </c>
      <c r="E11" s="177">
        <f>SUMIFS(Ausgaben[Spalte13],Ausgaben[Spalte3],"Sachausgaben",Ausgaben[Spalte11],E7)+SUMIFS(Ausgaben[Spalte13],Ausgaben[Spalte3],"Dienstleistungen Dritter",Ausgaben[Spalte11],Gesamtübersicht!E7)</f>
        <v>0</v>
      </c>
      <c r="F11" s="177">
        <f>SUMIFS(Ausgaben[Spalte13],Ausgaben[Spalte3],"Sachausgaben",Ausgaben[Spalte11],F7)+SUMIFS(Ausgaben[Spalte13],Ausgaben[Spalte3],"Dienstleistungen Dritter",Ausgaben[Spalte11],Gesamtübersicht!F7)</f>
        <v>0</v>
      </c>
      <c r="G11" s="177">
        <f>SUMIFS(Ausgaben[Spalte13],Ausgaben[Spalte3],"Sachausgaben",Ausgaben[Spalte11],G7)+SUMIFS(Ausgaben[Spalte13],Ausgaben[Spalte3],"Dienstleistungen Dritter",Ausgaben[Spalte11],Gesamtübersicht!G7)</f>
        <v>0</v>
      </c>
      <c r="H11" s="177">
        <f>SUMIFS(Ausgaben[Spalte13],Ausgaben[Spalte3],"Sachausgaben",Ausgaben[Spalte11],H7)+SUMIFS(Ausgaben[Spalte13],Ausgaben[Spalte3],"Dienstleistungen Dritter",Ausgaben[Spalte11],Gesamtübersicht!H7)</f>
        <v>0</v>
      </c>
      <c r="I11" s="12"/>
    </row>
    <row r="12" spans="1:20" ht="36" customHeight="1" x14ac:dyDescent="0.2">
      <c r="A12" s="176" t="s">
        <v>54</v>
      </c>
      <c r="B12" s="177">
        <f t="shared" si="0"/>
        <v>0</v>
      </c>
      <c r="C12" s="182">
        <f>SUMIFS(Ausgaben[Spalte13],Ausgaben[Spalte3],"Investitionen",Ausgaben[Spalte11],Gesamtübersicht!C7)</f>
        <v>0</v>
      </c>
      <c r="D12" s="182">
        <f>SUMIFS(Ausgaben[Spalte13],Ausgaben[Spalte3],"Investitionen",Ausgaben[Spalte11],Gesamtübersicht!D7)</f>
        <v>0</v>
      </c>
      <c r="E12" s="182">
        <f>SUMIFS(Ausgaben[Spalte13],Ausgaben[Spalte3],"Investitionen",Ausgaben[Spalte11],Gesamtübersicht!E7)</f>
        <v>0</v>
      </c>
      <c r="F12" s="182">
        <f>SUMIFS(Ausgaben[Spalte13],Ausgaben[Spalte3],"Investitionen",Ausgaben[Spalte11],Gesamtübersicht!F7)</f>
        <v>0</v>
      </c>
      <c r="G12" s="182">
        <f>SUMIFS(Ausgaben[Spalte13],Ausgaben[Spalte3],"Investitionen",Ausgaben[Spalte11],Gesamtübersicht!G7)</f>
        <v>0</v>
      </c>
      <c r="H12" s="182">
        <f>SUMIFS(Ausgaben[Spalte13],Ausgaben[Spalte3],"Investitionen",Ausgaben[Spalte11],Gesamtübersicht!H7)</f>
        <v>0</v>
      </c>
      <c r="I12" s="12"/>
      <c r="J12" s="12"/>
      <c r="K12" s="12"/>
      <c r="L12" s="12"/>
    </row>
    <row r="13" spans="1:20" ht="36.75" customHeight="1" x14ac:dyDescent="0.2">
      <c r="A13" s="183" t="s">
        <v>155</v>
      </c>
      <c r="B13" s="12"/>
      <c r="C13" s="184">
        <f t="shared" ref="C13:H13" si="2">C8+C11+C12</f>
        <v>0</v>
      </c>
      <c r="D13" s="184">
        <f t="shared" si="2"/>
        <v>0</v>
      </c>
      <c r="E13" s="184">
        <f t="shared" si="2"/>
        <v>0</v>
      </c>
      <c r="F13" s="184">
        <f t="shared" si="2"/>
        <v>0</v>
      </c>
      <c r="G13" s="184">
        <f t="shared" si="2"/>
        <v>0</v>
      </c>
      <c r="H13" s="184">
        <f t="shared" si="2"/>
        <v>0</v>
      </c>
      <c r="I13" s="12"/>
      <c r="J13" s="12"/>
      <c r="K13" s="12"/>
      <c r="L13" s="12"/>
    </row>
    <row r="14" spans="1:20" s="187" customFormat="1" ht="39" customHeight="1" x14ac:dyDescent="0.2">
      <c r="A14" s="185" t="s">
        <v>55</v>
      </c>
      <c r="B14" s="177">
        <f>SUM(B15:B16)</f>
        <v>0</v>
      </c>
      <c r="C14" s="186"/>
      <c r="D14" s="186"/>
      <c r="E14" s="186"/>
      <c r="F14" s="186"/>
      <c r="G14" s="186"/>
      <c r="H14" s="186"/>
    </row>
    <row r="15" spans="1:20" s="187" customFormat="1" ht="39" customHeight="1" x14ac:dyDescent="0.2">
      <c r="A15" s="188" t="s">
        <v>167</v>
      </c>
      <c r="B15" s="179">
        <f>C8+C11+C12</f>
        <v>0</v>
      </c>
      <c r="C15" s="189"/>
      <c r="D15" s="189"/>
      <c r="E15" s="189"/>
      <c r="F15" s="189"/>
      <c r="G15" s="189"/>
      <c r="H15" s="189"/>
    </row>
    <row r="16" spans="1:20" s="187" customFormat="1" ht="39" customHeight="1" x14ac:dyDescent="0.2">
      <c r="A16" s="188" t="s">
        <v>168</v>
      </c>
      <c r="B16" s="179">
        <f>SUM(D13:H13)</f>
        <v>0</v>
      </c>
      <c r="C16" s="189"/>
      <c r="D16" s="189"/>
      <c r="E16" s="189"/>
      <c r="F16" s="189"/>
      <c r="G16" s="189"/>
      <c r="H16" s="189"/>
    </row>
    <row r="17" spans="1:12" s="13" customFormat="1" ht="39" customHeight="1" x14ac:dyDescent="0.2">
      <c r="A17" s="190"/>
      <c r="B17" s="191"/>
      <c r="C17" s="191"/>
      <c r="D17" s="191"/>
      <c r="E17" s="191"/>
      <c r="F17" s="191"/>
      <c r="G17" s="191"/>
      <c r="H17" s="191"/>
    </row>
    <row r="18" spans="1:12" ht="42.75" x14ac:dyDescent="0.2">
      <c r="A18" s="192" t="s">
        <v>148</v>
      </c>
      <c r="B18" s="193" t="s">
        <v>56</v>
      </c>
      <c r="C18" s="194" t="s">
        <v>158</v>
      </c>
      <c r="D18" s="194" t="s">
        <v>149</v>
      </c>
      <c r="E18" s="194" t="s">
        <v>150</v>
      </c>
      <c r="F18" s="194" t="s">
        <v>151</v>
      </c>
      <c r="G18" s="194" t="s">
        <v>152</v>
      </c>
      <c r="H18" s="194" t="s">
        <v>153</v>
      </c>
      <c r="I18" s="12"/>
      <c r="J18" s="12"/>
      <c r="K18" s="12"/>
      <c r="L18" s="12"/>
    </row>
    <row r="19" spans="1:12" s="181" customFormat="1" ht="43.5" customHeight="1" x14ac:dyDescent="0.25">
      <c r="A19" s="195" t="s">
        <v>57</v>
      </c>
      <c r="B19" s="186">
        <f>SUM(C19:H19)</f>
        <v>0</v>
      </c>
      <c r="C19" s="179">
        <f>15%*B15</f>
        <v>0</v>
      </c>
      <c r="D19" s="179">
        <f>D13*15%</f>
        <v>0</v>
      </c>
      <c r="E19" s="179">
        <f t="shared" ref="E19:H19" si="3">E13*15%</f>
        <v>0</v>
      </c>
      <c r="F19" s="179">
        <f t="shared" si="3"/>
        <v>0</v>
      </c>
      <c r="G19" s="179">
        <f t="shared" si="3"/>
        <v>0</v>
      </c>
      <c r="H19" s="179">
        <f t="shared" si="3"/>
        <v>0</v>
      </c>
    </row>
    <row r="20" spans="1:12" s="181" customFormat="1" ht="43.5" customHeight="1" x14ac:dyDescent="0.25">
      <c r="A20" s="195" t="s">
        <v>58</v>
      </c>
      <c r="B20" s="186">
        <f>SUM(C20:H20)</f>
        <v>0</v>
      </c>
      <c r="C20" s="179">
        <f>85%*(B15)</f>
        <v>0</v>
      </c>
      <c r="D20" s="179">
        <f>D13*85%</f>
        <v>0</v>
      </c>
      <c r="E20" s="179">
        <f t="shared" ref="E20:H20" si="4">E13*85%</f>
        <v>0</v>
      </c>
      <c r="F20" s="179">
        <f t="shared" si="4"/>
        <v>0</v>
      </c>
      <c r="G20" s="179">
        <f t="shared" si="4"/>
        <v>0</v>
      </c>
      <c r="H20" s="179">
        <f t="shared" si="4"/>
        <v>0</v>
      </c>
    </row>
    <row r="21" spans="1:12" s="181" customFormat="1" ht="30" customHeight="1" x14ac:dyDescent="0.25">
      <c r="A21" s="196" t="s">
        <v>59</v>
      </c>
      <c r="B21" s="177">
        <f>SUM(C21:H21)</f>
        <v>0</v>
      </c>
      <c r="C21" s="182">
        <f>SUM(C22:C23)</f>
        <v>0</v>
      </c>
      <c r="D21" s="182">
        <f>SUM(D22:D23)</f>
        <v>0</v>
      </c>
      <c r="E21" s="182">
        <f t="shared" ref="E21:G21" si="5">SUM(E22:E23)</f>
        <v>0</v>
      </c>
      <c r="F21" s="182">
        <f t="shared" si="5"/>
        <v>0</v>
      </c>
      <c r="G21" s="182">
        <f t="shared" si="5"/>
        <v>0</v>
      </c>
      <c r="H21" s="182">
        <f>SUM(H22:H23)</f>
        <v>0</v>
      </c>
    </row>
    <row r="22" spans="1:12" ht="38.25" x14ac:dyDescent="0.2">
      <c r="A22" s="183" t="s">
        <v>145</v>
      </c>
      <c r="B22" s="197"/>
      <c r="C22" s="186"/>
      <c r="D22" s="198"/>
      <c r="E22" s="198"/>
      <c r="F22" s="198"/>
      <c r="G22" s="198"/>
      <c r="H22" s="198"/>
      <c r="I22" s="12"/>
      <c r="J22" s="12"/>
      <c r="K22" s="12"/>
      <c r="L22" s="12"/>
    </row>
    <row r="23" spans="1:12" ht="45.75" customHeight="1" x14ac:dyDescent="0.2">
      <c r="A23" s="183" t="s">
        <v>146</v>
      </c>
      <c r="B23" s="197"/>
      <c r="C23" s="186"/>
      <c r="D23" s="198"/>
      <c r="E23" s="198"/>
      <c r="F23" s="198"/>
      <c r="G23" s="198"/>
      <c r="H23" s="198"/>
      <c r="I23" s="12"/>
      <c r="J23" s="12"/>
      <c r="K23" s="12"/>
      <c r="L23" s="12"/>
    </row>
    <row r="24" spans="1:12" s="200" customFormat="1" ht="15.75" x14ac:dyDescent="0.2">
      <c r="A24" s="196" t="s">
        <v>60</v>
      </c>
      <c r="B24" s="199">
        <f>SUM(B19:B21)</f>
        <v>0</v>
      </c>
      <c r="C24" s="199">
        <f t="shared" ref="C24:H24" si="6">SUM(C19:C21)</f>
        <v>0</v>
      </c>
      <c r="D24" s="199">
        <f t="shared" si="6"/>
        <v>0</v>
      </c>
      <c r="E24" s="199">
        <f t="shared" si="6"/>
        <v>0</v>
      </c>
      <c r="F24" s="199">
        <f t="shared" si="6"/>
        <v>0</v>
      </c>
      <c r="G24" s="199">
        <f t="shared" si="6"/>
        <v>0</v>
      </c>
      <c r="H24" s="199">
        <f t="shared" si="6"/>
        <v>0</v>
      </c>
    </row>
    <row r="25" spans="1:12" x14ac:dyDescent="0.2">
      <c r="C25" s="201"/>
      <c r="I25" s="12"/>
      <c r="J25" s="12"/>
      <c r="K25" s="12"/>
      <c r="L25" s="12"/>
    </row>
    <row r="26" spans="1:12" x14ac:dyDescent="0.2">
      <c r="I26" s="12"/>
      <c r="J26" s="12"/>
      <c r="K26" s="12"/>
      <c r="L26" s="12"/>
    </row>
    <row r="27" spans="1:12" x14ac:dyDescent="0.2">
      <c r="I27" s="12"/>
      <c r="J27" s="12"/>
      <c r="K27" s="12"/>
      <c r="L27" s="12"/>
    </row>
    <row r="28" spans="1:12" s="30" customFormat="1" ht="15" x14ac:dyDescent="0.25">
      <c r="A28" s="202" t="s">
        <v>156</v>
      </c>
      <c r="B28" s="212" t="s">
        <v>169</v>
      </c>
      <c r="C28" s="212"/>
      <c r="D28" s="212"/>
      <c r="E28" s="212"/>
      <c r="F28" s="212"/>
      <c r="G28" s="216" t="s">
        <v>157</v>
      </c>
      <c r="H28" s="216"/>
    </row>
    <row r="29" spans="1:12" s="30" customFormat="1" ht="15" hidden="1" customHeight="1" x14ac:dyDescent="0.25">
      <c r="A29" s="203" t="s">
        <v>19</v>
      </c>
      <c r="B29" s="204" t="s">
        <v>20</v>
      </c>
      <c r="C29" s="204"/>
      <c r="D29" s="204"/>
      <c r="E29" s="205"/>
      <c r="F29" s="205"/>
      <c r="G29" s="206" t="s">
        <v>21</v>
      </c>
      <c r="H29" s="207"/>
    </row>
    <row r="30" spans="1:12" s="30" customFormat="1" ht="15" x14ac:dyDescent="0.25">
      <c r="A30" s="208">
        <v>1</v>
      </c>
      <c r="B30" s="213"/>
      <c r="C30" s="213"/>
      <c r="D30" s="213"/>
      <c r="E30" s="213"/>
      <c r="F30" s="213"/>
      <c r="G30" s="214">
        <f>SUMIF(Ausgaben!$B$12:$B$36,"Meilenstein 1",Ausgaben!$J$12:$J$36)</f>
        <v>0</v>
      </c>
      <c r="H30" s="214"/>
    </row>
    <row r="31" spans="1:12" s="30" customFormat="1" ht="15" x14ac:dyDescent="0.25">
      <c r="A31" s="208">
        <v>2</v>
      </c>
      <c r="B31" s="221"/>
      <c r="C31" s="222"/>
      <c r="D31" s="222"/>
      <c r="E31" s="222"/>
      <c r="F31" s="223"/>
      <c r="G31" s="214">
        <f>SUMIF(Ausgaben!$B$12:$B$36,"Meilenstein 2",Ausgaben!$J$12:$J$36)</f>
        <v>0</v>
      </c>
      <c r="H31" s="214"/>
    </row>
    <row r="32" spans="1:12" s="30" customFormat="1" ht="15" x14ac:dyDescent="0.25">
      <c r="A32" s="208">
        <v>3</v>
      </c>
      <c r="B32" s="221"/>
      <c r="C32" s="222"/>
      <c r="D32" s="222"/>
      <c r="E32" s="222"/>
      <c r="F32" s="223"/>
      <c r="G32" s="214">
        <f>SUMIF(Ausgaben!$B$12:$B$36,"Meilenstein 3",Ausgaben!$J$12:$J$36)</f>
        <v>0</v>
      </c>
      <c r="H32" s="214"/>
    </row>
    <row r="33" spans="1:12" s="30" customFormat="1" ht="15" x14ac:dyDescent="0.25">
      <c r="A33" s="208">
        <v>4</v>
      </c>
      <c r="B33" s="221"/>
      <c r="C33" s="222"/>
      <c r="D33" s="222"/>
      <c r="E33" s="222"/>
      <c r="F33" s="223"/>
      <c r="G33" s="214">
        <f>SUMIF(Ausgaben!$B$12:$B$36,"Meilenstein 4",Ausgaben!$J$12:$J$36)</f>
        <v>0</v>
      </c>
      <c r="H33" s="214"/>
    </row>
    <row r="34" spans="1:12" s="30" customFormat="1" ht="15" x14ac:dyDescent="0.25">
      <c r="A34" s="208">
        <v>5</v>
      </c>
      <c r="B34" s="221"/>
      <c r="C34" s="222"/>
      <c r="D34" s="222"/>
      <c r="E34" s="222"/>
      <c r="F34" s="223"/>
      <c r="G34" s="214">
        <f>SUMIF(Ausgaben!$B$12:$B$36,"Meilenstein 5",Ausgaben!$J$12:$J$36)</f>
        <v>0</v>
      </c>
      <c r="H34" s="214"/>
    </row>
    <row r="35" spans="1:12" s="30" customFormat="1" ht="15" x14ac:dyDescent="0.25">
      <c r="A35" s="208">
        <v>6</v>
      </c>
      <c r="B35" s="221"/>
      <c r="C35" s="222"/>
      <c r="D35" s="222"/>
      <c r="E35" s="222"/>
      <c r="F35" s="223"/>
      <c r="G35" s="214">
        <f>SUMIF(Ausgaben!$B$12:$B$36,"Meilenstein 6",Ausgaben!$J$12:$J$36)</f>
        <v>0</v>
      </c>
      <c r="H35" s="214"/>
    </row>
    <row r="36" spans="1:12" s="30" customFormat="1" ht="15" x14ac:dyDescent="0.25">
      <c r="A36" s="208">
        <v>7</v>
      </c>
      <c r="B36" s="221"/>
      <c r="C36" s="222"/>
      <c r="D36" s="222"/>
      <c r="E36" s="222"/>
      <c r="F36" s="223"/>
      <c r="G36" s="214">
        <f>SUMIF(Ausgaben!$B$12:$B$36,"Meilenstein 7",Ausgaben!$J$12:$J$36)</f>
        <v>0</v>
      </c>
      <c r="H36" s="214"/>
    </row>
    <row r="37" spans="1:12" s="30" customFormat="1" ht="15" x14ac:dyDescent="0.25">
      <c r="A37" s="208">
        <v>8</v>
      </c>
      <c r="B37" s="221"/>
      <c r="C37" s="222"/>
      <c r="D37" s="222"/>
      <c r="E37" s="222"/>
      <c r="F37" s="223"/>
      <c r="G37" s="214">
        <f>SUMIF(Ausgaben!$B$12:$B$36,"Meilenstein 8",Ausgaben!$J$12:$J$36)</f>
        <v>0</v>
      </c>
      <c r="H37" s="214"/>
    </row>
    <row r="38" spans="1:12" s="30" customFormat="1" ht="15" x14ac:dyDescent="0.25">
      <c r="A38" s="208">
        <v>9</v>
      </c>
      <c r="B38" s="221"/>
      <c r="C38" s="222"/>
      <c r="D38" s="222"/>
      <c r="E38" s="222"/>
      <c r="F38" s="223"/>
      <c r="G38" s="214">
        <f>SUMIF(Ausgaben!$B$12:$B$36,"Meilenstein 9",Ausgaben!$J$12:$J$36)</f>
        <v>0</v>
      </c>
      <c r="H38" s="214"/>
    </row>
    <row r="39" spans="1:12" s="30" customFormat="1" ht="15" x14ac:dyDescent="0.25">
      <c r="A39" s="209">
        <v>10</v>
      </c>
      <c r="B39" s="221"/>
      <c r="C39" s="222"/>
      <c r="D39" s="222"/>
      <c r="E39" s="222"/>
      <c r="F39" s="223"/>
      <c r="G39" s="214">
        <f>SUMIF(Ausgaben!$B$12:$B$36,"Meilenstein 10",Ausgaben!$J$12:$J$36)</f>
        <v>0</v>
      </c>
      <c r="H39" s="214"/>
    </row>
    <row r="40" spans="1:12" s="30" customFormat="1" ht="15" x14ac:dyDescent="0.25">
      <c r="A40" s="209">
        <v>11</v>
      </c>
      <c r="B40" s="221"/>
      <c r="C40" s="222"/>
      <c r="D40" s="222"/>
      <c r="E40" s="222"/>
      <c r="F40" s="223"/>
      <c r="G40" s="214">
        <f>SUMIF(Ausgaben!$B$12:$B$36,"Meilenstein 11",Ausgaben!$J$12:$J$36)</f>
        <v>0</v>
      </c>
      <c r="H40" s="214"/>
    </row>
    <row r="41" spans="1:12" s="30" customFormat="1" ht="15" x14ac:dyDescent="0.25">
      <c r="A41" s="209">
        <v>12</v>
      </c>
      <c r="B41" s="221"/>
      <c r="C41" s="222"/>
      <c r="D41" s="222"/>
      <c r="E41" s="222"/>
      <c r="F41" s="223"/>
      <c r="G41" s="214">
        <f>SUMIF(Ausgaben!$B$12:$B$36,"Meilenstein 12",Ausgaben!$J$12:$J$36)</f>
        <v>0</v>
      </c>
      <c r="H41" s="214"/>
    </row>
    <row r="42" spans="1:12" s="171" customFormat="1" ht="15" x14ac:dyDescent="0.25">
      <c r="A42" s="202" t="s">
        <v>4</v>
      </c>
      <c r="B42" s="212" t="s">
        <v>159</v>
      </c>
      <c r="C42" s="212"/>
      <c r="D42" s="212"/>
      <c r="E42" s="212"/>
      <c r="F42" s="212"/>
      <c r="G42" s="215">
        <f>SUM(G30:H41)</f>
        <v>0</v>
      </c>
      <c r="H42" s="215"/>
      <c r="I42" s="210"/>
    </row>
    <row r="43" spans="1:12" x14ac:dyDescent="0.2">
      <c r="I43" s="12"/>
      <c r="J43" s="12"/>
      <c r="K43" s="12"/>
      <c r="L43" s="12"/>
    </row>
    <row r="44" spans="1:12" x14ac:dyDescent="0.2">
      <c r="I44" s="12"/>
      <c r="J44" s="12"/>
      <c r="K44" s="12"/>
      <c r="L44" s="12"/>
    </row>
  </sheetData>
  <sheetProtection algorithmName="SHA-512" hashValue="yfbYOTQHkBwCYQEM85jF6doc6e7bFlBidrJzejFKB1NUnKJv8pOWEsNPuTJHpimkF4IbRBFQ62JyvHkpioGU6g==" saltValue="SoZz9O4DRP7F1TgspLu76w==" spinCount="100000" sheet="1"/>
  <mergeCells count="33">
    <mergeCell ref="B41:F41"/>
    <mergeCell ref="B33:F33"/>
    <mergeCell ref="B34:F34"/>
    <mergeCell ref="B35:F35"/>
    <mergeCell ref="B36:F36"/>
    <mergeCell ref="B37:F37"/>
    <mergeCell ref="B39:F39"/>
    <mergeCell ref="B40:F40"/>
    <mergeCell ref="D1:H1"/>
    <mergeCell ref="A1:B1"/>
    <mergeCell ref="B38:F38"/>
    <mergeCell ref="B32:F32"/>
    <mergeCell ref="B4:H4"/>
    <mergeCell ref="G3:H3"/>
    <mergeCell ref="B31:F31"/>
    <mergeCell ref="G34:H34"/>
    <mergeCell ref="B5:H5"/>
    <mergeCell ref="B42:F42"/>
    <mergeCell ref="B28:F28"/>
    <mergeCell ref="B30:F30"/>
    <mergeCell ref="G35:H35"/>
    <mergeCell ref="G36:H36"/>
    <mergeCell ref="G37:H37"/>
    <mergeCell ref="G38:H38"/>
    <mergeCell ref="G41:H41"/>
    <mergeCell ref="G42:H42"/>
    <mergeCell ref="G28:H28"/>
    <mergeCell ref="G30:H30"/>
    <mergeCell ref="G31:H31"/>
    <mergeCell ref="G32:H32"/>
    <mergeCell ref="G33:H33"/>
    <mergeCell ref="G39:H39"/>
    <mergeCell ref="G40:H40"/>
  </mergeCells>
  <pageMargins left="0.7" right="0.7" top="0.78740157499999996" bottom="0.78740157499999996" header="0.3" footer="0.3"/>
  <pageSetup paperSize="9" scale="50" orientation="landscape" r:id="rId1"/>
  <headerFooter>
    <oddFooter>&amp;LCross Innovation&amp;CAusgaben- und Finanzierungsplan mit Meilensteinplanung&amp;RStand: 22.07.2024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T48"/>
  <sheetViews>
    <sheetView showGridLines="0" zoomScaleNormal="100" workbookViewId="0">
      <selection activeCell="H11" sqref="H11:K20"/>
    </sheetView>
  </sheetViews>
  <sheetFormatPr baseColWidth="10" defaultRowHeight="15" x14ac:dyDescent="0.25"/>
  <cols>
    <col min="1" max="1" width="7.7109375" style="30" bestFit="1" customWidth="1"/>
    <col min="2" max="2" width="35.42578125" style="30" customWidth="1"/>
    <col min="3" max="4" width="21.140625" style="30" customWidth="1"/>
    <col min="5" max="5" width="24.28515625" style="30" customWidth="1"/>
    <col min="6" max="6" width="29" style="30" customWidth="1"/>
    <col min="7" max="7" width="17.28515625" style="30" customWidth="1"/>
    <col min="8" max="8" width="15.140625" style="30" customWidth="1"/>
    <col min="9" max="9" width="17.7109375" style="30" customWidth="1"/>
    <col min="10" max="10" width="10.28515625" style="30" customWidth="1"/>
    <col min="11" max="11" width="18.42578125" style="30" customWidth="1"/>
    <col min="12" max="12" width="21.140625" style="30" customWidth="1"/>
    <col min="13" max="13" width="18.42578125" style="30" hidden="1" customWidth="1"/>
    <col min="14" max="14" width="18.42578125" style="30" customWidth="1"/>
    <col min="15" max="15" width="51.28515625" style="30" bestFit="1" customWidth="1"/>
    <col min="16" max="16384" width="11.42578125" style="30"/>
  </cols>
  <sheetData>
    <row r="1" spans="1:20" s="12" customFormat="1" ht="14.25" x14ac:dyDescent="0.2">
      <c r="P1" s="13"/>
      <c r="Q1" s="13"/>
      <c r="R1" s="13"/>
      <c r="S1" s="13"/>
      <c r="T1" s="13"/>
    </row>
    <row r="2" spans="1:20" s="12" customFormat="1" ht="14.25" x14ac:dyDescent="0.2">
      <c r="P2" s="13"/>
      <c r="Q2" s="13"/>
      <c r="R2" s="13"/>
      <c r="S2" s="13"/>
      <c r="T2" s="13"/>
    </row>
    <row r="3" spans="1:20" s="17" customFormat="1" x14ac:dyDescent="0.25">
      <c r="A3" s="217" t="s">
        <v>47</v>
      </c>
      <c r="B3" s="218"/>
      <c r="C3" s="218"/>
      <c r="D3" s="218"/>
      <c r="E3" s="218"/>
      <c r="F3" s="231">
        <f>Gesamtübersicht!C1</f>
        <v>0</v>
      </c>
      <c r="G3" s="231"/>
      <c r="H3" s="14"/>
      <c r="I3" s="14"/>
      <c r="J3" s="14"/>
      <c r="K3" s="14"/>
      <c r="L3" s="14"/>
      <c r="M3" s="14"/>
      <c r="N3" s="14"/>
      <c r="O3" s="15"/>
      <c r="P3" s="16"/>
      <c r="Q3" s="16"/>
      <c r="R3" s="16"/>
      <c r="S3" s="16"/>
      <c r="T3" s="16"/>
    </row>
    <row r="4" spans="1:20" s="16" customFormat="1" x14ac:dyDescent="0.25">
      <c r="C4" s="18"/>
      <c r="D4" s="18"/>
      <c r="E4" s="18"/>
      <c r="F4" s="18"/>
      <c r="G4" s="18"/>
      <c r="H4" s="18"/>
      <c r="I4" s="18"/>
      <c r="J4" s="18"/>
      <c r="K4" s="18"/>
      <c r="L4" s="18"/>
      <c r="M4" s="18"/>
      <c r="N4" s="18"/>
      <c r="O4" s="18"/>
    </row>
    <row r="5" spans="1:20" s="17" customFormat="1" x14ac:dyDescent="0.25">
      <c r="C5" s="19"/>
      <c r="D5" s="20"/>
      <c r="E5" s="20"/>
      <c r="F5" s="20"/>
      <c r="G5" s="20"/>
      <c r="H5" s="20"/>
      <c r="I5" s="20"/>
      <c r="J5" s="21"/>
      <c r="K5" s="21"/>
      <c r="L5" s="22"/>
      <c r="O5" s="23" t="s">
        <v>5</v>
      </c>
      <c r="P5" s="16"/>
      <c r="Q5" s="16"/>
      <c r="R5" s="16"/>
      <c r="S5" s="16"/>
      <c r="T5" s="16"/>
    </row>
    <row r="6" spans="1:20" s="17" customFormat="1" x14ac:dyDescent="0.25">
      <c r="A6" s="229" t="s">
        <v>170</v>
      </c>
      <c r="B6" s="229"/>
      <c r="C6" s="229"/>
      <c r="D6" s="229"/>
      <c r="E6" s="229"/>
      <c r="F6" s="230">
        <f>Gesamtübersicht!B4</f>
        <v>0</v>
      </c>
      <c r="G6" s="230"/>
      <c r="H6" s="230"/>
      <c r="I6" s="230"/>
      <c r="J6" s="230"/>
      <c r="K6" s="230"/>
      <c r="L6" s="230"/>
      <c r="M6" s="13"/>
      <c r="P6" s="16"/>
      <c r="Q6" s="16"/>
      <c r="R6" s="16"/>
      <c r="S6" s="16"/>
      <c r="T6" s="16"/>
    </row>
    <row r="7" spans="1:20" s="17" customFormat="1" x14ac:dyDescent="0.25">
      <c r="A7" s="229" t="s">
        <v>1</v>
      </c>
      <c r="B7" s="229"/>
      <c r="C7" s="229"/>
      <c r="D7" s="229"/>
      <c r="E7" s="229"/>
      <c r="F7" s="230">
        <f>Gesamtübersicht!B5</f>
        <v>0</v>
      </c>
      <c r="G7" s="230"/>
      <c r="H7" s="230"/>
      <c r="I7" s="230"/>
      <c r="J7" s="230"/>
      <c r="K7" s="230"/>
      <c r="L7" s="230"/>
      <c r="M7" s="13"/>
      <c r="N7" s="13"/>
      <c r="O7" s="13"/>
      <c r="T7" s="16"/>
    </row>
    <row r="8" spans="1:20" s="17" customFormat="1" x14ac:dyDescent="0.25">
      <c r="A8" s="19"/>
      <c r="B8" s="19"/>
      <c r="C8" s="20"/>
      <c r="D8" s="20"/>
      <c r="E8" s="20"/>
      <c r="F8" s="20"/>
      <c r="G8" s="20"/>
      <c r="H8" s="20"/>
      <c r="I8" s="24"/>
      <c r="J8" s="21"/>
      <c r="K8" s="25"/>
      <c r="S8" s="16"/>
      <c r="T8" s="16"/>
    </row>
    <row r="9" spans="1:20" s="28" customFormat="1" ht="105" x14ac:dyDescent="0.2">
      <c r="A9" s="26" t="s">
        <v>0</v>
      </c>
      <c r="B9" s="27" t="s">
        <v>137</v>
      </c>
      <c r="C9" s="26" t="s">
        <v>3</v>
      </c>
      <c r="D9" s="26" t="s">
        <v>2</v>
      </c>
      <c r="E9" s="27" t="s">
        <v>161</v>
      </c>
      <c r="F9" s="27" t="s">
        <v>173</v>
      </c>
      <c r="G9" s="27" t="s">
        <v>32</v>
      </c>
      <c r="H9" s="27" t="s">
        <v>48</v>
      </c>
      <c r="I9" s="27" t="s">
        <v>174</v>
      </c>
      <c r="J9" s="27" t="s">
        <v>40</v>
      </c>
      <c r="K9" s="27" t="s">
        <v>45</v>
      </c>
      <c r="L9" s="27" t="s">
        <v>33</v>
      </c>
      <c r="M9" s="27" t="s">
        <v>41</v>
      </c>
      <c r="N9" s="27" t="s">
        <v>46</v>
      </c>
      <c r="O9" s="27" t="s">
        <v>44</v>
      </c>
      <c r="P9" s="17"/>
      <c r="Q9" s="17"/>
      <c r="R9" s="17"/>
    </row>
    <row r="10" spans="1:20" s="28" customFormat="1" ht="10.5" hidden="1" customHeight="1" x14ac:dyDescent="0.2">
      <c r="A10" s="115" t="s">
        <v>19</v>
      </c>
      <c r="B10" s="115" t="s">
        <v>125</v>
      </c>
      <c r="C10" s="116" t="s">
        <v>20</v>
      </c>
      <c r="D10" s="117" t="s">
        <v>21</v>
      </c>
      <c r="E10" s="118" t="s">
        <v>22</v>
      </c>
      <c r="F10" s="119" t="s">
        <v>23</v>
      </c>
      <c r="G10" s="119" t="s">
        <v>31</v>
      </c>
      <c r="H10" s="119" t="s">
        <v>38</v>
      </c>
      <c r="I10" s="120" t="s">
        <v>24</v>
      </c>
      <c r="J10" s="121" t="s">
        <v>25</v>
      </c>
      <c r="K10" s="122" t="s">
        <v>26</v>
      </c>
      <c r="L10" s="123" t="s">
        <v>27</v>
      </c>
      <c r="M10" s="123" t="s">
        <v>28</v>
      </c>
      <c r="N10" s="123" t="s">
        <v>29</v>
      </c>
      <c r="O10" s="124" t="s">
        <v>30</v>
      </c>
      <c r="P10" s="17"/>
      <c r="Q10" s="17"/>
      <c r="R10" s="17"/>
    </row>
    <row r="11" spans="1:20" s="39" customFormat="1" ht="14.25" x14ac:dyDescent="0.2">
      <c r="A11" s="125"/>
      <c r="B11" s="126"/>
      <c r="C11" s="95"/>
      <c r="D11" s="127"/>
      <c r="E11" s="128"/>
      <c r="F11" s="129"/>
      <c r="G11" s="130"/>
      <c r="H11" s="130"/>
      <c r="I11" s="131"/>
      <c r="J11" s="132"/>
      <c r="K11" s="133"/>
      <c r="L11" s="134" t="str">
        <f>IFERROR(IF(ISBLANK($K11),"0,00",IF(K11="Pauschalwerte ohne Urlaubsabgeltung",IF($H11="Stunden",VLOOKUP($J11,'Grundlagen VKO'!$A$12:$B$16,2),IF($H11="Monat",VLOOKUP($J11,'Grundlagen VKO'!$A$19:$B$23,2),IF($H11="Jahr",VLOOKUP($J11,'Grundlagen VKO'!$A$26:$B$30,2)))),IF($H11="Stunden",VLOOKUP($J11,'Grundlagen VKO'!$A$35:$B$39,2),IF($H11="Monat",VLOOKUP($J11,'Grundlagen VKO'!$A$42:$B$46,2),"Auswahl nicht möglich")))),"0,00")</f>
        <v>0,00</v>
      </c>
      <c r="M11" s="134" t="str">
        <f t="shared" ref="M11:M17" si="0">IF(H11="Stunden",$I11*$L11,$L11)</f>
        <v>0,00</v>
      </c>
      <c r="N11" s="135">
        <f t="shared" ref="N11:N17" si="1">IF(AND(H11="Jahr",AND(K11="Pauschalwerte mit Urlaubsabgeltung")),"0,00",IF(H11="Stunden",($I11*$L11),((($M11/40)*$G11)*$F11)))</f>
        <v>0</v>
      </c>
      <c r="O11" s="136"/>
      <c r="P11" s="38"/>
      <c r="Q11" s="38"/>
      <c r="R11" s="38"/>
    </row>
    <row r="12" spans="1:20" s="39" customFormat="1" ht="14.25" x14ac:dyDescent="0.2">
      <c r="A12" s="125"/>
      <c r="B12" s="126"/>
      <c r="C12" s="95"/>
      <c r="D12" s="127"/>
      <c r="E12" s="128"/>
      <c r="F12" s="129"/>
      <c r="G12" s="130"/>
      <c r="H12" s="130"/>
      <c r="I12" s="131"/>
      <c r="J12" s="132"/>
      <c r="K12" s="133"/>
      <c r="L12" s="134" t="str">
        <f>IFERROR(IF(ISBLANK($K12),"0,00",IF(K12="Pauschalwerte ohne Urlaubsabgeltung",IF($H12="Stunden",VLOOKUP($J12,'Grundlagen VKO'!$A$12:$B$16,2),IF($H12="Monat",VLOOKUP($J12,'Grundlagen VKO'!$A$19:$B$23,2),IF($H12="Jahr",VLOOKUP($J12,'Grundlagen VKO'!$A$26:$B$30,2)))),IF($H12="Stunden",VLOOKUP($J12,'Grundlagen VKO'!$A$35:$B$39,2),IF($H12="Monat",VLOOKUP($J12,'Grundlagen VKO'!$A$42:$B$46,2),"Auswahl nicht möglich")))),"0,00")</f>
        <v>0,00</v>
      </c>
      <c r="M12" s="134" t="str">
        <f t="shared" si="0"/>
        <v>0,00</v>
      </c>
      <c r="N12" s="135">
        <f t="shared" si="1"/>
        <v>0</v>
      </c>
      <c r="O12" s="136"/>
      <c r="P12" s="38"/>
      <c r="Q12" s="38"/>
      <c r="R12" s="38"/>
    </row>
    <row r="13" spans="1:20" s="39" customFormat="1" ht="14.25" x14ac:dyDescent="0.2">
      <c r="A13" s="125"/>
      <c r="B13" s="126"/>
      <c r="C13" s="95"/>
      <c r="D13" s="127"/>
      <c r="E13" s="128"/>
      <c r="F13" s="129"/>
      <c r="G13" s="130"/>
      <c r="H13" s="130"/>
      <c r="I13" s="131"/>
      <c r="J13" s="132"/>
      <c r="K13" s="133"/>
      <c r="L13" s="134" t="str">
        <f>IFERROR(IF(ISBLANK($K13),"0,00",IF(K13="Pauschalwerte ohne Urlaubsabgeltung",IF($H13="Stunden",VLOOKUP($J13,'Grundlagen VKO'!$A$12:$B$16,2),IF($H13="Monat",VLOOKUP($J13,'Grundlagen VKO'!$A$19:$B$23,2),IF($H13="Jahr",VLOOKUP($J13,'Grundlagen VKO'!$A$26:$B$30,2)))),IF($H13="Stunden",VLOOKUP($J13,'Grundlagen VKO'!$A$35:$B$39,2),IF($H13="Monat",VLOOKUP($J13,'Grundlagen VKO'!$A$42:$B$46,2),"Auswahl nicht möglich")))),"0,00")</f>
        <v>0,00</v>
      </c>
      <c r="M13" s="134" t="str">
        <f>IF(H13="Stunden",$I13*$L13,$L13)</f>
        <v>0,00</v>
      </c>
      <c r="N13" s="135">
        <f>IF(AND(H13="Jahr",AND(K13="Pauschalwerte mit Urlaubsabgeltung")),"0,00",IF(H13="Stunden",($I13*$L13),((($M13/40)*$G13)*$F13)))</f>
        <v>0</v>
      </c>
      <c r="O13" s="136"/>
      <c r="P13" s="38"/>
      <c r="Q13" s="38"/>
      <c r="R13" s="38"/>
    </row>
    <row r="14" spans="1:20" s="39" customFormat="1" ht="14.25" x14ac:dyDescent="0.2">
      <c r="A14" s="125"/>
      <c r="B14" s="126"/>
      <c r="C14" s="95"/>
      <c r="D14" s="127"/>
      <c r="E14" s="128"/>
      <c r="F14" s="129"/>
      <c r="G14" s="130"/>
      <c r="H14" s="130"/>
      <c r="I14" s="131"/>
      <c r="J14" s="132"/>
      <c r="K14" s="133"/>
      <c r="L14" s="134" t="str">
        <f>IFERROR(IF(ISBLANK($K14),"0,00",IF(K14="Pauschalwerte ohne Urlaubsabgeltung",IF($H14="Stunden",VLOOKUP($J14,'Grundlagen VKO'!$A$12:$B$16,2),IF($H14="Monat",VLOOKUP($J14,'Grundlagen VKO'!$A$19:$B$23,2),IF($H14="Jahr",VLOOKUP($J14,'Grundlagen VKO'!$A$26:$B$30,2)))),IF($H14="Stunden",VLOOKUP($J14,'Grundlagen VKO'!$A$35:$B$39,2),IF($H14="Monat",VLOOKUP($J14,'Grundlagen VKO'!$A$42:$B$46,2),"Auswahl nicht möglich")))),"0,00")</f>
        <v>0,00</v>
      </c>
      <c r="M14" s="134" t="str">
        <f t="shared" si="0"/>
        <v>0,00</v>
      </c>
      <c r="N14" s="135">
        <f t="shared" si="1"/>
        <v>0</v>
      </c>
      <c r="O14" s="136"/>
      <c r="P14" s="38"/>
      <c r="Q14" s="38"/>
      <c r="R14" s="38"/>
    </row>
    <row r="15" spans="1:20" s="39" customFormat="1" ht="14.25" x14ac:dyDescent="0.2">
      <c r="A15" s="125"/>
      <c r="B15" s="126"/>
      <c r="C15" s="95"/>
      <c r="D15" s="127"/>
      <c r="E15" s="128"/>
      <c r="F15" s="129"/>
      <c r="G15" s="130"/>
      <c r="H15" s="130"/>
      <c r="I15" s="131"/>
      <c r="J15" s="132"/>
      <c r="K15" s="133"/>
      <c r="L15" s="134" t="str">
        <f>IFERROR(IF(ISBLANK($K15),"0,00",IF(K15="Pauschalwerte ohne Urlaubsabgeltung",IF($H15="Stunden",VLOOKUP($J15,'Grundlagen VKO'!$A$12:$B$16,2),IF($H15="Monat",VLOOKUP($J15,'Grundlagen VKO'!$A$19:$B$23,2),IF($H15="Jahr",VLOOKUP($J15,'Grundlagen VKO'!$A$26:$B$30,2)))),IF($H15="Stunden",VLOOKUP($J15,'Grundlagen VKO'!$A$35:$B$39,2),IF($H15="Monat",VLOOKUP($J15,'Grundlagen VKO'!$A$42:$B$46,2),"Auswahl nicht möglich")))),"0,00")</f>
        <v>0,00</v>
      </c>
      <c r="M15" s="134" t="str">
        <f t="shared" si="0"/>
        <v>0,00</v>
      </c>
      <c r="N15" s="135">
        <f t="shared" si="1"/>
        <v>0</v>
      </c>
      <c r="O15" s="136"/>
      <c r="P15" s="38"/>
      <c r="Q15" s="38"/>
      <c r="R15" s="38"/>
    </row>
    <row r="16" spans="1:20" s="39" customFormat="1" ht="14.25" x14ac:dyDescent="0.2">
      <c r="A16" s="125"/>
      <c r="B16" s="126"/>
      <c r="C16" s="95"/>
      <c r="D16" s="127"/>
      <c r="E16" s="128"/>
      <c r="F16" s="129"/>
      <c r="G16" s="130"/>
      <c r="H16" s="130"/>
      <c r="I16" s="131"/>
      <c r="J16" s="132"/>
      <c r="K16" s="133"/>
      <c r="L16" s="134" t="str">
        <f>IFERROR(IF(ISBLANK($K16),"0,00",IF(K16="Pauschalwerte ohne Urlaubsabgeltung",IF($H16="Stunden",VLOOKUP($J16,'Grundlagen VKO'!$A$12:$B$16,2),IF($H16="Monat",VLOOKUP($J16,'Grundlagen VKO'!$A$19:$B$23,2),IF($H16="Jahr",VLOOKUP($J16,'Grundlagen VKO'!$A$26:$B$30,2)))),IF($H16="Stunden",VLOOKUP($J16,'Grundlagen VKO'!$A$35:$B$39,2),IF($H16="Monat",VLOOKUP($J16,'Grundlagen VKO'!$A$42:$B$46,2),"Auswahl nicht möglich")))),"0,00")</f>
        <v>0,00</v>
      </c>
      <c r="M16" s="134" t="str">
        <f t="shared" si="0"/>
        <v>0,00</v>
      </c>
      <c r="N16" s="135">
        <f t="shared" si="1"/>
        <v>0</v>
      </c>
      <c r="O16" s="136"/>
      <c r="P16" s="38"/>
      <c r="Q16" s="38"/>
      <c r="R16" s="38"/>
    </row>
    <row r="17" spans="1:18" s="39" customFormat="1" ht="14.25" x14ac:dyDescent="0.2">
      <c r="A17" s="125"/>
      <c r="B17" s="126"/>
      <c r="C17" s="95"/>
      <c r="D17" s="127"/>
      <c r="E17" s="128"/>
      <c r="F17" s="129"/>
      <c r="G17" s="130"/>
      <c r="H17" s="130"/>
      <c r="I17" s="131"/>
      <c r="J17" s="132"/>
      <c r="K17" s="133"/>
      <c r="L17" s="134" t="str">
        <f>IFERROR(IF(ISBLANK($K17),"0,00",IF(K17="Pauschalwerte ohne Urlaubsabgeltung",IF($H17="Stunden",VLOOKUP($J17,'Grundlagen VKO'!$A$12:$B$16,2),IF($H17="Monat",VLOOKUP($J17,'Grundlagen VKO'!$A$19:$B$23,2),IF($H17="Jahr",VLOOKUP($J17,'Grundlagen VKO'!$A$26:$B$30,2)))),IF($H17="Stunden",VLOOKUP($J17,'Grundlagen VKO'!$A$35:$B$39,2),IF($H17="Monat",VLOOKUP($J17,'Grundlagen VKO'!$A$42:$B$46,2),"Auswahl nicht möglich")))),"0,00")</f>
        <v>0,00</v>
      </c>
      <c r="M17" s="134" t="str">
        <f t="shared" si="0"/>
        <v>0,00</v>
      </c>
      <c r="N17" s="135">
        <f t="shared" si="1"/>
        <v>0</v>
      </c>
      <c r="O17" s="136"/>
      <c r="P17" s="38"/>
      <c r="Q17" s="38"/>
      <c r="R17" s="38"/>
    </row>
    <row r="18" spans="1:18" s="39" customFormat="1" ht="14.25" x14ac:dyDescent="0.2">
      <c r="A18" s="125"/>
      <c r="B18" s="126"/>
      <c r="C18" s="95"/>
      <c r="D18" s="127"/>
      <c r="E18" s="128"/>
      <c r="F18" s="129"/>
      <c r="G18" s="130"/>
      <c r="H18" s="130"/>
      <c r="I18" s="131"/>
      <c r="J18" s="132"/>
      <c r="K18" s="133"/>
      <c r="L18" s="134" t="str">
        <f>IFERROR(IF(ISBLANK($K18),"0,00",IF(K18="Pauschalwerte ohne Urlaubsabgeltung",IF($H18="Stunden",VLOOKUP($J18,'Grundlagen VKO'!$A$12:$B$16,2),IF($H18="Monat",VLOOKUP($J18,'Grundlagen VKO'!$A$19:$B$23,2),IF($H18="Jahr",VLOOKUP($J18,'Grundlagen VKO'!$A$26:$B$30,2)))),IF($H18="Stunden",VLOOKUP($J18,'Grundlagen VKO'!$A$35:$B$39,2),IF($H18="Monat",VLOOKUP($J18,'Grundlagen VKO'!$A$42:$B$46,2),"Auswahl nicht möglich")))),"0,00")</f>
        <v>0,00</v>
      </c>
      <c r="M18" s="134" t="str">
        <f t="shared" ref="M18:M30" si="2">IF(H18="Stunden",$I18*$L18,$L18)</f>
        <v>0,00</v>
      </c>
      <c r="N18" s="135">
        <f t="shared" ref="N18:N30" si="3">IF(AND(H18="Jahr",AND(K18="Pauschalwerte mit Urlaubsabgeltung")),"0,00",IF(H18="Stunden",($I18*$L18),((($M18/40)*$G18)*$F18)))</f>
        <v>0</v>
      </c>
      <c r="O18" s="136"/>
      <c r="P18" s="38"/>
      <c r="Q18" s="38"/>
      <c r="R18" s="38"/>
    </row>
    <row r="19" spans="1:18" s="39" customFormat="1" ht="14.25" x14ac:dyDescent="0.2">
      <c r="A19" s="125"/>
      <c r="B19" s="126"/>
      <c r="C19" s="95"/>
      <c r="D19" s="127"/>
      <c r="E19" s="128"/>
      <c r="F19" s="129"/>
      <c r="G19" s="130"/>
      <c r="H19" s="130"/>
      <c r="I19" s="131"/>
      <c r="J19" s="132"/>
      <c r="K19" s="133"/>
      <c r="L19" s="134" t="str">
        <f>IFERROR(IF(ISBLANK($K19),"0,00",IF(K19="Pauschalwerte ohne Urlaubsabgeltung",IF($H19="Stunden",VLOOKUP($J19,'Grundlagen VKO'!$A$12:$B$16,2),IF($H19="Monat",VLOOKUP($J19,'Grundlagen VKO'!$A$19:$B$23,2),IF($H19="Jahr",VLOOKUP($J19,'Grundlagen VKO'!$A$26:$B$30,2)))),IF($H19="Stunden",VLOOKUP($J19,'Grundlagen VKO'!$A$35:$B$39,2),IF($H19="Monat",VLOOKUP($J19,'Grundlagen VKO'!$A$42:$B$46,2),"Auswahl nicht möglich")))),"0,00")</f>
        <v>0,00</v>
      </c>
      <c r="M19" s="134" t="str">
        <f t="shared" si="2"/>
        <v>0,00</v>
      </c>
      <c r="N19" s="135">
        <f t="shared" si="3"/>
        <v>0</v>
      </c>
      <c r="O19" s="136"/>
      <c r="P19" s="38"/>
      <c r="Q19" s="38"/>
      <c r="R19" s="38"/>
    </row>
    <row r="20" spans="1:18" s="39" customFormat="1" ht="14.25" x14ac:dyDescent="0.2">
      <c r="A20" s="125"/>
      <c r="B20" s="126"/>
      <c r="C20" s="95"/>
      <c r="D20" s="127"/>
      <c r="E20" s="128"/>
      <c r="F20" s="129"/>
      <c r="G20" s="130"/>
      <c r="H20" s="130"/>
      <c r="I20" s="131"/>
      <c r="J20" s="132"/>
      <c r="K20" s="133"/>
      <c r="L20" s="134" t="str">
        <f>IFERROR(IF(ISBLANK($K20),"0,00",IF(K20="Pauschalwerte ohne Urlaubsabgeltung",IF($H20="Stunden",VLOOKUP($J20,'Grundlagen VKO'!$A$12:$B$16,2),IF($H20="Monat",VLOOKUP($J20,'Grundlagen VKO'!$A$19:$B$23,2),IF($H20="Jahr",VLOOKUP($J20,'Grundlagen VKO'!$A$26:$B$30,2)))),IF($H20="Stunden",VLOOKUP($J20,'Grundlagen VKO'!$A$35:$B$39,2),IF($H20="Monat",VLOOKUP($J20,'Grundlagen VKO'!$A$42:$B$46,2),"Auswahl nicht möglich")))),"0,00")</f>
        <v>0,00</v>
      </c>
      <c r="M20" s="134" t="str">
        <f t="shared" si="2"/>
        <v>0,00</v>
      </c>
      <c r="N20" s="135">
        <f t="shared" si="3"/>
        <v>0</v>
      </c>
      <c r="O20" s="136"/>
      <c r="P20" s="38"/>
      <c r="Q20" s="38"/>
      <c r="R20" s="38"/>
    </row>
    <row r="21" spans="1:18" s="39" customFormat="1" ht="14.25" x14ac:dyDescent="0.2">
      <c r="A21" s="125"/>
      <c r="B21" s="126"/>
      <c r="C21" s="95"/>
      <c r="D21" s="127"/>
      <c r="E21" s="128"/>
      <c r="F21" s="129"/>
      <c r="G21" s="130"/>
      <c r="H21" s="130"/>
      <c r="I21" s="131"/>
      <c r="J21" s="132"/>
      <c r="K21" s="133"/>
      <c r="L21" s="134" t="str">
        <f>IFERROR(IF(ISBLANK($K21),"0,00",IF(K21="Pauschalwerte ohne Urlaubsabgeltung",IF($H21="Stunden",VLOOKUP($J21,'Grundlagen VKO'!$A$12:$B$16,2),IF($H21="Monat",VLOOKUP($J21,'Grundlagen VKO'!$A$19:$B$23,2),IF($H21="Jahr",VLOOKUP($J21,'Grundlagen VKO'!$A$26:$B$30,2)))),IF($H21="Stunden",VLOOKUP($J21,'Grundlagen VKO'!$A$35:$B$39,2),IF($H21="Monat",VLOOKUP($J21,'Grundlagen VKO'!$A$42:$B$46,2),"Auswahl nicht möglich")))),"0,00")</f>
        <v>0,00</v>
      </c>
      <c r="M21" s="134" t="str">
        <f t="shared" si="2"/>
        <v>0,00</v>
      </c>
      <c r="N21" s="135">
        <f t="shared" si="3"/>
        <v>0</v>
      </c>
      <c r="O21" s="136"/>
      <c r="P21" s="38"/>
      <c r="Q21" s="38"/>
      <c r="R21" s="38"/>
    </row>
    <row r="22" spans="1:18" s="39" customFormat="1" ht="14.25" x14ac:dyDescent="0.2">
      <c r="A22" s="125"/>
      <c r="B22" s="126"/>
      <c r="C22" s="95"/>
      <c r="D22" s="127"/>
      <c r="E22" s="128"/>
      <c r="F22" s="129"/>
      <c r="G22" s="130"/>
      <c r="H22" s="130"/>
      <c r="I22" s="131"/>
      <c r="J22" s="132"/>
      <c r="K22" s="133"/>
      <c r="L22" s="134" t="str">
        <f>IFERROR(IF(ISBLANK($K22),"0,00",IF(K22="Pauschalwerte ohne Urlaubsabgeltung",IF($H22="Stunden",VLOOKUP($J22,'Grundlagen VKO'!$A$12:$B$16,2),IF($H22="Monat",VLOOKUP($J22,'Grundlagen VKO'!$A$19:$B$23,2),IF($H22="Jahr",VLOOKUP($J22,'Grundlagen VKO'!$A$26:$B$30,2)))),IF($H22="Stunden",VLOOKUP($J22,'Grundlagen VKO'!$A$35:$B$39,2),IF($H22="Monat",VLOOKUP($J22,'Grundlagen VKO'!$A$42:$B$46,2),"Auswahl nicht möglich")))),"0,00")</f>
        <v>0,00</v>
      </c>
      <c r="M22" s="134" t="str">
        <f t="shared" si="2"/>
        <v>0,00</v>
      </c>
      <c r="N22" s="135">
        <f t="shared" si="3"/>
        <v>0</v>
      </c>
      <c r="O22" s="136"/>
      <c r="P22" s="38"/>
      <c r="Q22" s="38"/>
      <c r="R22" s="38"/>
    </row>
    <row r="23" spans="1:18" s="39" customFormat="1" ht="14.25" x14ac:dyDescent="0.2">
      <c r="A23" s="125"/>
      <c r="B23" s="126"/>
      <c r="C23" s="95"/>
      <c r="D23" s="127"/>
      <c r="E23" s="128"/>
      <c r="F23" s="129"/>
      <c r="G23" s="130"/>
      <c r="H23" s="130"/>
      <c r="I23" s="131"/>
      <c r="J23" s="132"/>
      <c r="K23" s="133"/>
      <c r="L23" s="134" t="str">
        <f>IFERROR(IF(ISBLANK($K23),"0,00",IF(K23="Pauschalwerte ohne Urlaubsabgeltung",IF($H23="Stunden",VLOOKUP($J23,'Grundlagen VKO'!$A$12:$B$16,2),IF($H23="Monat",VLOOKUP($J23,'Grundlagen VKO'!$A$19:$B$23,2),IF($H23="Jahr",VLOOKUP($J23,'Grundlagen VKO'!$A$26:$B$30,2)))),IF($H23="Stunden",VLOOKUP($J23,'Grundlagen VKO'!$A$35:$B$39,2),IF($H23="Monat",VLOOKUP($J23,'Grundlagen VKO'!$A$42:$B$46,2),"Auswahl nicht möglich")))),"0,00")</f>
        <v>0,00</v>
      </c>
      <c r="M23" s="134" t="str">
        <f t="shared" si="2"/>
        <v>0,00</v>
      </c>
      <c r="N23" s="135">
        <f t="shared" si="3"/>
        <v>0</v>
      </c>
      <c r="O23" s="136"/>
      <c r="P23" s="38"/>
      <c r="Q23" s="38"/>
      <c r="R23" s="38"/>
    </row>
    <row r="24" spans="1:18" s="39" customFormat="1" ht="14.25" x14ac:dyDescent="0.2">
      <c r="A24" s="125"/>
      <c r="B24" s="126"/>
      <c r="C24" s="95"/>
      <c r="D24" s="127"/>
      <c r="E24" s="128"/>
      <c r="F24" s="129"/>
      <c r="G24" s="130"/>
      <c r="H24" s="130"/>
      <c r="I24" s="131"/>
      <c r="J24" s="132"/>
      <c r="K24" s="133"/>
      <c r="L24" s="134" t="str">
        <f>IFERROR(IF(ISBLANK($K24),"0,00",IF(K24="Pauschalwerte ohne Urlaubsabgeltung",IF($H24="Stunden",VLOOKUP($J24,'Grundlagen VKO'!$A$12:$B$16,2),IF($H24="Monat",VLOOKUP($J24,'Grundlagen VKO'!$A$19:$B$23,2),IF($H24="Jahr",VLOOKUP($J24,'Grundlagen VKO'!$A$26:$B$30,2)))),IF($H24="Stunden",VLOOKUP($J24,'Grundlagen VKO'!$A$35:$B$39,2),IF($H24="Monat",VLOOKUP($J24,'Grundlagen VKO'!$A$42:$B$46,2),"Auswahl nicht möglich")))),"0,00")</f>
        <v>0,00</v>
      </c>
      <c r="M24" s="134" t="str">
        <f t="shared" si="2"/>
        <v>0,00</v>
      </c>
      <c r="N24" s="135">
        <f t="shared" si="3"/>
        <v>0</v>
      </c>
      <c r="O24" s="136"/>
      <c r="P24" s="38"/>
      <c r="Q24" s="38"/>
      <c r="R24" s="38"/>
    </row>
    <row r="25" spans="1:18" s="39" customFormat="1" ht="14.25" x14ac:dyDescent="0.2">
      <c r="A25" s="125"/>
      <c r="B25" s="126"/>
      <c r="C25" s="95"/>
      <c r="D25" s="127"/>
      <c r="E25" s="128"/>
      <c r="F25" s="129"/>
      <c r="G25" s="130"/>
      <c r="H25" s="130"/>
      <c r="I25" s="131"/>
      <c r="J25" s="132"/>
      <c r="K25" s="133"/>
      <c r="L25" s="134" t="str">
        <f>IFERROR(IF(ISBLANK($K25),"0,00",IF(K25="Pauschalwerte ohne Urlaubsabgeltung",IF($H25="Stunden",VLOOKUP($J25,'Grundlagen VKO'!$A$12:$B$16,2),IF($H25="Monat",VLOOKUP($J25,'Grundlagen VKO'!$A$19:$B$23,2),IF($H25="Jahr",VLOOKUP($J25,'Grundlagen VKO'!$A$26:$B$30,2)))),IF($H25="Stunden",VLOOKUP($J25,'Grundlagen VKO'!$A$35:$B$39,2),IF($H25="Monat",VLOOKUP($J25,'Grundlagen VKO'!$A$42:$B$46,2),"Auswahl nicht möglich")))),"0,00")</f>
        <v>0,00</v>
      </c>
      <c r="M25" s="134" t="str">
        <f t="shared" si="2"/>
        <v>0,00</v>
      </c>
      <c r="N25" s="135">
        <f t="shared" si="3"/>
        <v>0</v>
      </c>
      <c r="O25" s="136"/>
      <c r="P25" s="38"/>
      <c r="Q25" s="38"/>
      <c r="R25" s="38"/>
    </row>
    <row r="26" spans="1:18" s="39" customFormat="1" ht="14.25" x14ac:dyDescent="0.2">
      <c r="A26" s="125"/>
      <c r="B26" s="126"/>
      <c r="C26" s="95"/>
      <c r="D26" s="127"/>
      <c r="E26" s="128"/>
      <c r="F26" s="129"/>
      <c r="G26" s="130"/>
      <c r="H26" s="130"/>
      <c r="I26" s="131"/>
      <c r="J26" s="132"/>
      <c r="K26" s="133"/>
      <c r="L26" s="134" t="str">
        <f>IFERROR(IF(ISBLANK($K26),"0,00",IF(K26="Pauschalwerte ohne Urlaubsabgeltung",IF($H26="Stunden",VLOOKUP($J26,'Grundlagen VKO'!$A$12:$B$16,2),IF($H26="Monat",VLOOKUP($J26,'Grundlagen VKO'!$A$19:$B$23,2),IF($H26="Jahr",VLOOKUP($J26,'Grundlagen VKO'!$A$26:$B$30,2)))),IF($H26="Stunden",VLOOKUP($J26,'Grundlagen VKO'!$A$35:$B$39,2),IF($H26="Monat",VLOOKUP($J26,'Grundlagen VKO'!$A$42:$B$46,2),"Auswahl nicht möglich")))),"0,00")</f>
        <v>0,00</v>
      </c>
      <c r="M26" s="134" t="str">
        <f t="shared" si="2"/>
        <v>0,00</v>
      </c>
      <c r="N26" s="135">
        <f t="shared" si="3"/>
        <v>0</v>
      </c>
      <c r="O26" s="136"/>
      <c r="P26" s="38"/>
      <c r="Q26" s="38"/>
      <c r="R26" s="38"/>
    </row>
    <row r="27" spans="1:18" s="39" customFormat="1" ht="14.25" x14ac:dyDescent="0.2">
      <c r="A27" s="125"/>
      <c r="B27" s="126"/>
      <c r="C27" s="95"/>
      <c r="D27" s="127"/>
      <c r="E27" s="128"/>
      <c r="F27" s="129"/>
      <c r="G27" s="130"/>
      <c r="H27" s="130"/>
      <c r="I27" s="131"/>
      <c r="J27" s="132"/>
      <c r="K27" s="133"/>
      <c r="L27" s="134" t="str">
        <f>IFERROR(IF(ISBLANK($K27),"0,00",IF(K27="Pauschalwerte ohne Urlaubsabgeltung",IF($H27="Stunden",VLOOKUP($J27,'Grundlagen VKO'!$A$12:$B$16,2),IF($H27="Monat",VLOOKUP($J27,'Grundlagen VKO'!$A$19:$B$23,2),IF($H27="Jahr",VLOOKUP($J27,'Grundlagen VKO'!$A$26:$B$30,2)))),IF($H27="Stunden",VLOOKUP($J27,'Grundlagen VKO'!$A$35:$B$39,2),IF($H27="Monat",VLOOKUP($J27,'Grundlagen VKO'!$A$42:$B$46,2),"Auswahl nicht möglich")))),"0,00")</f>
        <v>0,00</v>
      </c>
      <c r="M27" s="134" t="str">
        <f t="shared" si="2"/>
        <v>0,00</v>
      </c>
      <c r="N27" s="135">
        <f t="shared" si="3"/>
        <v>0</v>
      </c>
      <c r="O27" s="136"/>
      <c r="P27" s="38"/>
      <c r="Q27" s="38"/>
      <c r="R27" s="38"/>
    </row>
    <row r="28" spans="1:18" s="39" customFormat="1" ht="14.25" x14ac:dyDescent="0.2">
      <c r="A28" s="125"/>
      <c r="B28" s="126"/>
      <c r="C28" s="95"/>
      <c r="D28" s="127"/>
      <c r="E28" s="128"/>
      <c r="F28" s="129"/>
      <c r="G28" s="130"/>
      <c r="H28" s="130"/>
      <c r="I28" s="131"/>
      <c r="J28" s="132"/>
      <c r="K28" s="133"/>
      <c r="L28" s="134" t="str">
        <f>IFERROR(IF(ISBLANK($K28),"0,00",IF(K28="Pauschalwerte ohne Urlaubsabgeltung",IF($H28="Stunden",VLOOKUP($J28,'Grundlagen VKO'!$A$12:$B$16,2),IF($H28="Monat",VLOOKUP($J28,'Grundlagen VKO'!$A$19:$B$23,2),IF($H28="Jahr",VLOOKUP($J28,'Grundlagen VKO'!$A$26:$B$30,2)))),IF($H28="Stunden",VLOOKUP($J28,'Grundlagen VKO'!$A$35:$B$39,2),IF($H28="Monat",VLOOKUP($J28,'Grundlagen VKO'!$A$42:$B$46,2),"Auswahl nicht möglich")))),"0,00")</f>
        <v>0,00</v>
      </c>
      <c r="M28" s="134" t="str">
        <f t="shared" si="2"/>
        <v>0,00</v>
      </c>
      <c r="N28" s="135">
        <f t="shared" si="3"/>
        <v>0</v>
      </c>
      <c r="O28" s="136"/>
      <c r="P28" s="38"/>
      <c r="Q28" s="38"/>
      <c r="R28" s="38"/>
    </row>
    <row r="29" spans="1:18" s="39" customFormat="1" ht="14.25" x14ac:dyDescent="0.2">
      <c r="A29" s="125"/>
      <c r="B29" s="126"/>
      <c r="C29" s="95"/>
      <c r="D29" s="127"/>
      <c r="E29" s="128"/>
      <c r="F29" s="129"/>
      <c r="G29" s="130"/>
      <c r="H29" s="130"/>
      <c r="I29" s="131"/>
      <c r="J29" s="132"/>
      <c r="K29" s="133"/>
      <c r="L29" s="134" t="str">
        <f>IFERROR(IF(ISBLANK($K29),"0,00",IF(K29="Pauschalwerte ohne Urlaubsabgeltung",IF($H29="Stunden",VLOOKUP($J29,'Grundlagen VKO'!$A$12:$B$16,2),IF($H29="Monat",VLOOKUP($J29,'Grundlagen VKO'!$A$19:$B$23,2),IF($H29="Jahr",VLOOKUP($J29,'Grundlagen VKO'!$A$26:$B$30,2)))),IF($H29="Stunden",VLOOKUP($J29,'Grundlagen VKO'!$A$35:$B$39,2),IF($H29="Monat",VLOOKUP($J29,'Grundlagen VKO'!$A$42:$B$46,2),"Auswahl nicht möglich")))),"0,00")</f>
        <v>0,00</v>
      </c>
      <c r="M29" s="134" t="str">
        <f t="shared" si="2"/>
        <v>0,00</v>
      </c>
      <c r="N29" s="135">
        <f t="shared" si="3"/>
        <v>0</v>
      </c>
      <c r="O29" s="136"/>
      <c r="P29" s="38"/>
      <c r="Q29" s="38"/>
      <c r="R29" s="38"/>
    </row>
    <row r="30" spans="1:18" s="39" customFormat="1" ht="14.25" x14ac:dyDescent="0.2">
      <c r="A30" s="125"/>
      <c r="B30" s="126"/>
      <c r="C30" s="95"/>
      <c r="D30" s="127"/>
      <c r="E30" s="128"/>
      <c r="F30" s="129"/>
      <c r="G30" s="130"/>
      <c r="H30" s="130"/>
      <c r="I30" s="131"/>
      <c r="J30" s="132"/>
      <c r="K30" s="133"/>
      <c r="L30" s="134" t="str">
        <f>IFERROR(IF(ISBLANK($K30),"0,00",IF(K30="Pauschalwerte ohne Urlaubsabgeltung",IF($H30="Stunden",VLOOKUP($J30,'Grundlagen VKO'!$A$12:$B$16,2),IF($H30="Monat",VLOOKUP($J30,'Grundlagen VKO'!$A$19:$B$23,2),IF($H30="Jahr",VLOOKUP($J30,'Grundlagen VKO'!$A$26:$B$30,2)))),IF($H30="Stunden",VLOOKUP($J30,'Grundlagen VKO'!$A$35:$B$39,2),IF($H30="Monat",VLOOKUP($J30,'Grundlagen VKO'!$A$42:$B$46,2),"Auswahl nicht möglich")))),"0,00")</f>
        <v>0,00</v>
      </c>
      <c r="M30" s="134" t="str">
        <f t="shared" si="2"/>
        <v>0,00</v>
      </c>
      <c r="N30" s="135">
        <f t="shared" si="3"/>
        <v>0</v>
      </c>
      <c r="O30" s="136"/>
      <c r="P30" s="38"/>
      <c r="Q30" s="38"/>
      <c r="R30" s="38"/>
    </row>
    <row r="31" spans="1:18" x14ac:dyDescent="0.25">
      <c r="A31" s="28"/>
      <c r="B31" s="28"/>
      <c r="L31" s="31" t="s">
        <v>4</v>
      </c>
      <c r="M31" s="31">
        <f>SUM(M11:M30)</f>
        <v>0</v>
      </c>
      <c r="N31" s="31">
        <f>SUM(N11:N30)</f>
        <v>0</v>
      </c>
      <c r="O31" s="28"/>
    </row>
    <row r="35" spans="1:3" x14ac:dyDescent="0.25">
      <c r="A35" s="232"/>
      <c r="B35" s="114"/>
    </row>
    <row r="36" spans="1:3" x14ac:dyDescent="0.25">
      <c r="A36" s="232"/>
      <c r="B36" s="114"/>
    </row>
    <row r="37" spans="1:3" x14ac:dyDescent="0.25">
      <c r="A37" s="232"/>
      <c r="B37" s="114"/>
    </row>
    <row r="39" spans="1:3" x14ac:dyDescent="0.25">
      <c r="A39" s="232"/>
      <c r="B39" s="114"/>
    </row>
    <row r="40" spans="1:3" x14ac:dyDescent="0.25">
      <c r="A40" s="232"/>
      <c r="B40" s="114"/>
    </row>
    <row r="41" spans="1:3" x14ac:dyDescent="0.25">
      <c r="A41" s="232"/>
      <c r="B41" s="114"/>
    </row>
    <row r="42" spans="1:3" x14ac:dyDescent="0.25">
      <c r="A42" s="232"/>
      <c r="B42" s="114"/>
    </row>
    <row r="44" spans="1:3" ht="27" customHeight="1" x14ac:dyDescent="0.25">
      <c r="A44" s="32"/>
      <c r="B44" s="32"/>
    </row>
    <row r="45" spans="1:3" x14ac:dyDescent="0.25">
      <c r="A45" s="32"/>
      <c r="B45" s="32"/>
    </row>
    <row r="47" spans="1:3" ht="41.25" customHeight="1" x14ac:dyDescent="0.25">
      <c r="A47" s="228"/>
      <c r="B47" s="112"/>
      <c r="C47" s="33"/>
    </row>
    <row r="48" spans="1:3" x14ac:dyDescent="0.25">
      <c r="A48" s="228"/>
      <c r="B48" s="112"/>
    </row>
  </sheetData>
  <sheetProtection algorithmName="SHA-512" hashValue="NHdmXnTqAHdU3bXaY3ewL05D2MQJOoEqRMgMqxPZFoO4Nie7ReZRaGvdHqgTsbUC/5pwkigd1gBOrIPNYATucA==" saltValue="vw316iKPxzHUdwgyLgh6Bw==" spinCount="100000" sheet="1" formatCells="0" formatRows="0" insertRows="0" deleteRows="0" sort="0"/>
  <mergeCells count="9">
    <mergeCell ref="A47:A48"/>
    <mergeCell ref="A3:E3"/>
    <mergeCell ref="A6:E6"/>
    <mergeCell ref="A7:E7"/>
    <mergeCell ref="F6:L6"/>
    <mergeCell ref="F7:L7"/>
    <mergeCell ref="F3:G3"/>
    <mergeCell ref="A35:A37"/>
    <mergeCell ref="A39:A42"/>
  </mergeCells>
  <conditionalFormatting sqref="K11:K30">
    <cfRule type="containsText" dxfId="59" priority="9" operator="containsText" text="Pauschalwerte mit Urlaubsabgeltung">
      <formula>NOT(ISERROR(SEARCH("Pauschalwerte mit Urlaubsabgeltung",K11)))</formula>
    </cfRule>
  </conditionalFormatting>
  <pageMargins left="0.7" right="0.7" top="0.78740157499999996" bottom="0.78740157499999996" header="0.3" footer="0.3"/>
  <pageSetup paperSize="9" scale="49" fitToHeight="0" orientation="landscape" r:id="rId1"/>
  <headerFooter>
    <oddFooter>&amp;LCross Innovation&amp;CAusgaben- und Finanzierungsplan mit Meilensteinplanung&amp;RStand: 22.07.2024</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ErrorMessage="1" promptTitle="EINGABE" prompt="Bitte geben Sie die Art der Pauschale an._x000a_">
          <x14:formula1>
            <xm:f>'Grundlagen VKO'!$A$4:$A$5</xm:f>
          </x14:formula1>
          <xm:sqref>K11:K30</xm:sqref>
        </x14:dataValidation>
        <x14:dataValidation type="list" allowBlank="1" showInputMessage="1" showErrorMessage="1">
          <x14:formula1>
            <xm:f>'Grundlagen VKO'!$A$12:$A$17</xm:f>
          </x14:formula1>
          <xm:sqref>J11:J30</xm:sqref>
        </x14:dataValidation>
        <x14:dataValidation type="list" allowBlank="1" showInputMessage="1" showErrorMessage="1">
          <x14:formula1>
            <xm:f>'Grundlagen VKO'!$J$11:$J$13</xm:f>
          </x14:formula1>
          <xm:sqref>H11:H30</xm:sqref>
        </x14:dataValidation>
        <x14:dataValidation type="list" allowBlank="1" showInputMessage="1" showErrorMessage="1">
          <x14:formula1>
            <xm:f>Gesamtübersicht!$C$7:$H$7</xm:f>
          </x14:formula1>
          <xm:sqref>B11:B30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3"/>
  <sheetViews>
    <sheetView topLeftCell="A10" workbookViewId="0">
      <selection activeCell="D45" sqref="D45"/>
    </sheetView>
  </sheetViews>
  <sheetFormatPr baseColWidth="10" defaultRowHeight="15" x14ac:dyDescent="0.25"/>
  <cols>
    <col min="1" max="4" width="15.7109375" style="2" customWidth="1"/>
    <col min="7" max="7" width="23.42578125" bestFit="1" customWidth="1"/>
    <col min="8" max="8" width="22.42578125" bestFit="1" customWidth="1"/>
  </cols>
  <sheetData>
    <row r="4" spans="1:10" x14ac:dyDescent="0.25">
      <c r="A4" s="11" t="s">
        <v>43</v>
      </c>
      <c r="B4" s="3"/>
      <c r="C4" s="3"/>
      <c r="D4" s="3"/>
    </row>
    <row r="5" spans="1:10" x14ac:dyDescent="0.25">
      <c r="A5" s="10" t="s">
        <v>7</v>
      </c>
      <c r="B5" s="3"/>
      <c r="C5" s="3"/>
      <c r="D5" s="3"/>
    </row>
    <row r="9" spans="1:10" x14ac:dyDescent="0.25">
      <c r="A9" s="233" t="s">
        <v>8</v>
      </c>
      <c r="B9" s="233"/>
      <c r="C9" s="233"/>
      <c r="D9" s="233"/>
    </row>
    <row r="10" spans="1:10" x14ac:dyDescent="0.25">
      <c r="A10" s="234" t="s">
        <v>42</v>
      </c>
      <c r="B10" s="234"/>
      <c r="C10" s="234"/>
      <c r="D10" s="234"/>
    </row>
    <row r="11" spans="1:10" x14ac:dyDescent="0.25">
      <c r="A11" s="4" t="s">
        <v>9</v>
      </c>
      <c r="B11" s="5" t="s">
        <v>10</v>
      </c>
      <c r="C11" s="4"/>
      <c r="D11" s="4"/>
      <c r="G11" t="s">
        <v>34</v>
      </c>
      <c r="H11" t="s">
        <v>35</v>
      </c>
      <c r="J11" t="s">
        <v>36</v>
      </c>
    </row>
    <row r="12" spans="1:10" x14ac:dyDescent="0.25">
      <c r="A12" s="6" t="s">
        <v>13</v>
      </c>
      <c r="B12" s="7">
        <v>42</v>
      </c>
      <c r="C12" s="7"/>
      <c r="D12" s="7"/>
      <c r="G12" s="1"/>
      <c r="H12" s="1"/>
      <c r="J12" t="s">
        <v>37</v>
      </c>
    </row>
    <row r="13" spans="1:10" x14ac:dyDescent="0.25">
      <c r="A13" s="6" t="s">
        <v>14</v>
      </c>
      <c r="B13" s="7">
        <v>31.5</v>
      </c>
      <c r="C13" s="7"/>
      <c r="D13" s="7"/>
      <c r="G13" s="1"/>
      <c r="H13" s="1"/>
      <c r="J13" t="s">
        <v>39</v>
      </c>
    </row>
    <row r="14" spans="1:10" x14ac:dyDescent="0.25">
      <c r="A14" s="6" t="s">
        <v>15</v>
      </c>
      <c r="B14" s="7">
        <v>30</v>
      </c>
      <c r="C14" s="7"/>
      <c r="D14" s="7"/>
      <c r="G14" s="1"/>
      <c r="H14" s="1"/>
    </row>
    <row r="15" spans="1:10" x14ac:dyDescent="0.25">
      <c r="A15" s="6" t="s">
        <v>16</v>
      </c>
      <c r="B15" s="7">
        <v>23</v>
      </c>
      <c r="C15" s="7"/>
      <c r="D15" s="7"/>
      <c r="G15" s="1"/>
      <c r="H15" s="1"/>
    </row>
    <row r="16" spans="1:10" x14ac:dyDescent="0.25">
      <c r="A16" s="6" t="s">
        <v>17</v>
      </c>
      <c r="B16" s="7">
        <v>19</v>
      </c>
      <c r="C16" s="7"/>
      <c r="D16" s="7"/>
      <c r="G16" s="1"/>
      <c r="H16" s="1"/>
    </row>
    <row r="17" spans="1:8" x14ac:dyDescent="0.25">
      <c r="A17" s="6"/>
      <c r="B17" s="7"/>
      <c r="C17" s="7"/>
      <c r="D17" s="7"/>
      <c r="G17" s="1"/>
      <c r="H17" s="1"/>
    </row>
    <row r="18" spans="1:8" x14ac:dyDescent="0.25">
      <c r="A18" s="4" t="s">
        <v>9</v>
      </c>
      <c r="B18" s="4" t="s">
        <v>11</v>
      </c>
      <c r="C18" s="7"/>
      <c r="D18" s="7"/>
      <c r="G18" s="1"/>
      <c r="H18" s="1"/>
    </row>
    <row r="19" spans="1:8" x14ac:dyDescent="0.25">
      <c r="A19" s="6" t="s">
        <v>13</v>
      </c>
      <c r="B19" s="7">
        <v>7295</v>
      </c>
      <c r="C19" s="7"/>
      <c r="D19" s="7"/>
      <c r="G19" s="1"/>
      <c r="H19" s="1"/>
    </row>
    <row r="20" spans="1:8" x14ac:dyDescent="0.25">
      <c r="A20" s="6" t="s">
        <v>14</v>
      </c>
      <c r="B20" s="7">
        <v>5487</v>
      </c>
      <c r="C20" s="7"/>
      <c r="D20" s="7"/>
      <c r="G20" s="1"/>
      <c r="H20" s="1"/>
    </row>
    <row r="21" spans="1:8" x14ac:dyDescent="0.25">
      <c r="A21" s="6" t="s">
        <v>15</v>
      </c>
      <c r="B21" s="7">
        <v>5208</v>
      </c>
      <c r="C21" s="7"/>
      <c r="D21" s="7"/>
      <c r="G21" s="1"/>
      <c r="H21" s="1"/>
    </row>
    <row r="22" spans="1:8" x14ac:dyDescent="0.25">
      <c r="A22" s="6" t="s">
        <v>16</v>
      </c>
      <c r="B22" s="7">
        <v>3942</v>
      </c>
      <c r="C22" s="7"/>
      <c r="D22" s="7"/>
      <c r="G22" s="1"/>
      <c r="H22" s="1"/>
    </row>
    <row r="23" spans="1:8" x14ac:dyDescent="0.25">
      <c r="A23" s="6" t="s">
        <v>17</v>
      </c>
      <c r="B23" s="7">
        <v>3261</v>
      </c>
      <c r="C23" s="7"/>
      <c r="D23" s="7"/>
      <c r="G23" s="1"/>
      <c r="H23" s="1"/>
    </row>
    <row r="24" spans="1:8" x14ac:dyDescent="0.25">
      <c r="A24" s="6"/>
      <c r="B24" s="7"/>
      <c r="C24" s="7"/>
      <c r="D24" s="7"/>
      <c r="G24" s="1"/>
      <c r="H24" s="1"/>
    </row>
    <row r="25" spans="1:8" x14ac:dyDescent="0.25">
      <c r="A25" s="4" t="s">
        <v>9</v>
      </c>
      <c r="B25" s="4" t="s">
        <v>12</v>
      </c>
      <c r="C25" s="7"/>
      <c r="D25" s="7"/>
      <c r="G25" s="1"/>
      <c r="H25" s="1"/>
    </row>
    <row r="26" spans="1:8" x14ac:dyDescent="0.25">
      <c r="A26" s="6" t="s">
        <v>13</v>
      </c>
      <c r="B26" s="7">
        <v>87537</v>
      </c>
      <c r="C26" s="7"/>
      <c r="D26" s="7"/>
      <c r="G26" s="1"/>
      <c r="H26" s="1"/>
    </row>
    <row r="27" spans="1:8" x14ac:dyDescent="0.25">
      <c r="A27" s="6" t="s">
        <v>14</v>
      </c>
      <c r="B27" s="7">
        <v>65841</v>
      </c>
      <c r="C27" s="7"/>
      <c r="D27" s="7"/>
      <c r="G27" s="1"/>
      <c r="H27" s="1"/>
    </row>
    <row r="28" spans="1:8" x14ac:dyDescent="0.25">
      <c r="A28" s="6" t="s">
        <v>15</v>
      </c>
      <c r="B28" s="7">
        <v>62495</v>
      </c>
      <c r="C28" s="7"/>
      <c r="D28" s="7"/>
      <c r="G28" s="1"/>
      <c r="H28" s="1"/>
    </row>
    <row r="29" spans="1:8" x14ac:dyDescent="0.25">
      <c r="A29" s="6" t="s">
        <v>16</v>
      </c>
      <c r="B29" s="7">
        <v>47301</v>
      </c>
      <c r="C29" s="7"/>
      <c r="D29" s="7"/>
      <c r="G29" s="1"/>
      <c r="H29" s="1"/>
    </row>
    <row r="30" spans="1:8" x14ac:dyDescent="0.25">
      <c r="A30" s="6" t="s">
        <v>17</v>
      </c>
      <c r="B30" s="7">
        <v>39134</v>
      </c>
      <c r="C30" s="7"/>
      <c r="D30" s="7"/>
      <c r="G30" s="1"/>
      <c r="H30" s="1"/>
    </row>
    <row r="31" spans="1:8" x14ac:dyDescent="0.25">
      <c r="A31" s="6"/>
      <c r="B31" s="7"/>
      <c r="C31" s="7"/>
      <c r="D31" s="7"/>
      <c r="G31" s="1"/>
      <c r="H31" s="1"/>
    </row>
    <row r="32" spans="1:8" x14ac:dyDescent="0.25">
      <c r="A32" s="8"/>
      <c r="B32" s="8"/>
      <c r="C32" s="9"/>
      <c r="D32" s="9"/>
      <c r="G32" s="1"/>
      <c r="H32" s="1"/>
    </row>
    <row r="33" spans="1:8" x14ac:dyDescent="0.25">
      <c r="A33" s="234" t="s">
        <v>18</v>
      </c>
      <c r="B33" s="234"/>
      <c r="C33" s="234"/>
      <c r="D33" s="234"/>
      <c r="G33" s="1"/>
      <c r="H33" s="1"/>
    </row>
    <row r="34" spans="1:8" x14ac:dyDescent="0.25">
      <c r="A34" s="4" t="s">
        <v>9</v>
      </c>
      <c r="B34" s="5" t="s">
        <v>10</v>
      </c>
      <c r="C34" s="4"/>
      <c r="D34" s="4"/>
      <c r="G34" s="1"/>
      <c r="H34" s="1"/>
    </row>
    <row r="35" spans="1:8" x14ac:dyDescent="0.25">
      <c r="A35" s="6" t="s">
        <v>13</v>
      </c>
      <c r="B35" s="7">
        <v>47</v>
      </c>
      <c r="C35" s="7"/>
      <c r="D35" s="7"/>
      <c r="G35" s="1"/>
      <c r="H35" s="1"/>
    </row>
    <row r="36" spans="1:8" x14ac:dyDescent="0.25">
      <c r="A36" s="6" t="s">
        <v>14</v>
      </c>
      <c r="B36" s="7">
        <v>35.5</v>
      </c>
      <c r="C36" s="7"/>
      <c r="D36" s="7"/>
      <c r="G36" s="1"/>
      <c r="H36" s="1"/>
    </row>
    <row r="37" spans="1:8" x14ac:dyDescent="0.25">
      <c r="A37" s="6" t="s">
        <v>15</v>
      </c>
      <c r="B37" s="7">
        <v>34</v>
      </c>
      <c r="C37" s="7"/>
      <c r="D37" s="7"/>
      <c r="G37" s="1"/>
      <c r="H37" s="1"/>
    </row>
    <row r="38" spans="1:8" x14ac:dyDescent="0.25">
      <c r="A38" s="6" t="s">
        <v>16</v>
      </c>
      <c r="B38" s="7">
        <v>25.5</v>
      </c>
      <c r="C38" s="7"/>
      <c r="D38" s="7"/>
      <c r="G38" s="1"/>
      <c r="H38" s="1"/>
    </row>
    <row r="39" spans="1:8" x14ac:dyDescent="0.25">
      <c r="A39" s="6" t="s">
        <v>17</v>
      </c>
      <c r="B39" s="7">
        <v>21</v>
      </c>
      <c r="C39" s="7"/>
      <c r="D39" s="7"/>
      <c r="G39" s="1"/>
      <c r="H39" s="1"/>
    </row>
    <row r="41" spans="1:8" x14ac:dyDescent="0.25">
      <c r="A41" s="4" t="s">
        <v>9</v>
      </c>
      <c r="B41" s="4" t="s">
        <v>11</v>
      </c>
    </row>
    <row r="42" spans="1:8" x14ac:dyDescent="0.25">
      <c r="A42" s="6" t="s">
        <v>13</v>
      </c>
      <c r="B42" s="7">
        <v>8207</v>
      </c>
    </row>
    <row r="43" spans="1:8" x14ac:dyDescent="0.25">
      <c r="A43" s="6" t="s">
        <v>14</v>
      </c>
      <c r="B43" s="7">
        <v>6173</v>
      </c>
    </row>
    <row r="44" spans="1:8" x14ac:dyDescent="0.25">
      <c r="A44" s="6" t="s">
        <v>15</v>
      </c>
      <c r="B44" s="7">
        <v>5859</v>
      </c>
    </row>
    <row r="45" spans="1:8" x14ac:dyDescent="0.25">
      <c r="A45" s="6" t="s">
        <v>16</v>
      </c>
      <c r="B45" s="7">
        <v>4434</v>
      </c>
    </row>
    <row r="46" spans="1:8" x14ac:dyDescent="0.25">
      <c r="A46" s="6" t="s">
        <v>17</v>
      </c>
      <c r="B46" s="7">
        <v>3669</v>
      </c>
    </row>
    <row r="48" spans="1:8" x14ac:dyDescent="0.25">
      <c r="A48" s="4" t="s">
        <v>9</v>
      </c>
      <c r="B48" s="4" t="s">
        <v>12</v>
      </c>
    </row>
    <row r="49" spans="1:2" x14ac:dyDescent="0.25">
      <c r="A49" s="6" t="s">
        <v>13</v>
      </c>
      <c r="B49" s="7">
        <v>0</v>
      </c>
    </row>
    <row r="50" spans="1:2" x14ac:dyDescent="0.25">
      <c r="A50" s="6" t="s">
        <v>14</v>
      </c>
      <c r="B50" s="7">
        <v>0</v>
      </c>
    </row>
    <row r="51" spans="1:2" x14ac:dyDescent="0.25">
      <c r="A51" s="6" t="s">
        <v>15</v>
      </c>
      <c r="B51" s="7">
        <v>0</v>
      </c>
    </row>
    <row r="52" spans="1:2" x14ac:dyDescent="0.25">
      <c r="A52" s="6" t="s">
        <v>16</v>
      </c>
      <c r="B52" s="7">
        <v>0</v>
      </c>
    </row>
    <row r="53" spans="1:2" x14ac:dyDescent="0.25">
      <c r="A53" s="6" t="s">
        <v>17</v>
      </c>
      <c r="B53" s="7">
        <v>0</v>
      </c>
    </row>
  </sheetData>
  <mergeCells count="3">
    <mergeCell ref="A9:D9"/>
    <mergeCell ref="A10:D10"/>
    <mergeCell ref="A33:D3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G46"/>
  <sheetViews>
    <sheetView showGridLines="0" topLeftCell="A7" zoomScaleNormal="100" workbookViewId="0">
      <selection activeCell="D28" sqref="D28"/>
    </sheetView>
  </sheetViews>
  <sheetFormatPr baseColWidth="10" defaultColWidth="11.42578125" defaultRowHeight="15" x14ac:dyDescent="0.25"/>
  <cols>
    <col min="1" max="1" width="9.140625" style="65" customWidth="1"/>
    <col min="2" max="2" width="35.85546875" style="65" bestFit="1" customWidth="1"/>
    <col min="3" max="4" width="30.140625" style="65" customWidth="1"/>
    <col min="5" max="5" width="22.7109375" style="65" customWidth="1"/>
    <col min="6" max="6" width="14.85546875" style="65" customWidth="1"/>
    <col min="7" max="7" width="16.5703125" style="65" customWidth="1"/>
    <col min="8" max="8" width="17.85546875" style="65" customWidth="1"/>
    <col min="9" max="9" width="12.140625" style="65" customWidth="1"/>
    <col min="10" max="14" width="16" style="65" customWidth="1"/>
    <col min="15" max="18" width="12.28515625" style="65" customWidth="1"/>
    <col min="19" max="19" width="15.42578125" style="65" customWidth="1"/>
    <col min="20" max="20" width="14.28515625" style="65" customWidth="1"/>
    <col min="21" max="21" width="50.140625" style="65" customWidth="1"/>
    <col min="22" max="16384" width="11.42578125" style="65"/>
  </cols>
  <sheetData>
    <row r="1" spans="1:33" s="12" customFormat="1" ht="14.25" x14ac:dyDescent="0.2">
      <c r="U1" s="13"/>
      <c r="V1" s="13"/>
      <c r="W1" s="13"/>
    </row>
    <row r="2" spans="1:33" s="12" customFormat="1" ht="14.25" x14ac:dyDescent="0.2">
      <c r="U2" s="13"/>
      <c r="V2" s="13"/>
      <c r="W2" s="13"/>
    </row>
    <row r="3" spans="1:33" s="17" customFormat="1" x14ac:dyDescent="0.25">
      <c r="A3" s="229" t="s">
        <v>112</v>
      </c>
      <c r="B3" s="229"/>
      <c r="C3" s="229"/>
      <c r="D3" s="229"/>
      <c r="E3" s="137">
        <f>Gesamtübersicht!C1</f>
        <v>0</v>
      </c>
      <c r="F3" s="217"/>
      <c r="G3" s="218"/>
      <c r="H3" s="218"/>
      <c r="I3" s="218"/>
      <c r="J3" s="218"/>
      <c r="K3" s="218"/>
      <c r="L3" s="218"/>
      <c r="M3" s="218"/>
      <c r="N3" s="218"/>
      <c r="O3" s="218"/>
      <c r="P3" s="218"/>
      <c r="Q3" s="218"/>
      <c r="R3" s="218"/>
      <c r="S3" s="218"/>
      <c r="T3" s="218"/>
      <c r="U3" s="243"/>
      <c r="V3" s="16"/>
      <c r="W3" s="16"/>
    </row>
    <row r="4" spans="1:33" s="16" customFormat="1" x14ac:dyDescent="0.25">
      <c r="C4" s="18"/>
      <c r="D4" s="18"/>
      <c r="E4" s="18"/>
      <c r="F4" s="18"/>
      <c r="G4" s="18"/>
      <c r="H4" s="18"/>
      <c r="I4" s="18"/>
      <c r="J4" s="18"/>
      <c r="K4" s="18"/>
      <c r="L4" s="18"/>
      <c r="M4" s="18"/>
      <c r="N4" s="18"/>
      <c r="O4" s="18"/>
      <c r="P4" s="18"/>
      <c r="Q4" s="18"/>
      <c r="R4" s="18"/>
      <c r="S4" s="18"/>
      <c r="T4" s="18"/>
    </row>
    <row r="5" spans="1:33" s="17" customFormat="1" x14ac:dyDescent="0.25">
      <c r="C5" s="19"/>
      <c r="D5" s="19"/>
      <c r="E5" s="20"/>
      <c r="F5" s="20"/>
      <c r="G5" s="20"/>
      <c r="H5" s="20"/>
      <c r="I5" s="20"/>
      <c r="J5" s="20"/>
      <c r="K5" s="20"/>
      <c r="L5" s="20"/>
      <c r="M5" s="20"/>
      <c r="N5" s="20"/>
      <c r="O5" s="20"/>
      <c r="P5" s="21"/>
      <c r="Q5" s="21"/>
      <c r="R5" s="22"/>
      <c r="U5" s="23" t="s">
        <v>5</v>
      </c>
      <c r="V5" s="16"/>
      <c r="W5" s="16"/>
    </row>
    <row r="6" spans="1:33" s="17" customFormat="1" x14ac:dyDescent="0.25">
      <c r="A6" s="59" t="s">
        <v>6</v>
      </c>
      <c r="B6" s="14"/>
      <c r="C6" s="14"/>
      <c r="D6" s="246">
        <f>Gesamtübersicht!B4</f>
        <v>0</v>
      </c>
      <c r="E6" s="247"/>
      <c r="F6" s="247"/>
      <c r="G6" s="247"/>
      <c r="H6" s="247"/>
      <c r="I6" s="247"/>
      <c r="J6" s="247"/>
      <c r="K6" s="247"/>
      <c r="L6" s="247"/>
      <c r="M6" s="247"/>
      <c r="N6" s="248"/>
      <c r="O6" s="20"/>
      <c r="P6" s="21"/>
      <c r="S6" s="13"/>
      <c r="U6" s="16"/>
      <c r="V6" s="16"/>
      <c r="W6" s="16"/>
    </row>
    <row r="7" spans="1:33" s="17" customFormat="1" x14ac:dyDescent="0.25">
      <c r="A7" s="59" t="s">
        <v>1</v>
      </c>
      <c r="B7" s="14"/>
      <c r="C7" s="14"/>
      <c r="D7" s="246">
        <f>Gesamtübersicht!B5</f>
        <v>0</v>
      </c>
      <c r="E7" s="247"/>
      <c r="F7" s="247"/>
      <c r="G7" s="247"/>
      <c r="H7" s="247"/>
      <c r="I7" s="247"/>
      <c r="J7" s="247"/>
      <c r="K7" s="247"/>
      <c r="L7" s="247"/>
      <c r="M7" s="247"/>
      <c r="N7" s="248"/>
      <c r="O7" s="20"/>
      <c r="P7" s="21"/>
      <c r="Q7" s="60"/>
      <c r="S7" s="13"/>
      <c r="T7" s="13"/>
      <c r="W7" s="16"/>
    </row>
    <row r="8" spans="1:33" s="30" customFormat="1" ht="15.75" x14ac:dyDescent="0.25">
      <c r="A8" s="61"/>
      <c r="B8" s="61"/>
      <c r="C8" s="62"/>
      <c r="D8" s="62"/>
      <c r="E8" s="63"/>
      <c r="F8" s="64"/>
      <c r="G8" s="64"/>
      <c r="H8" s="64"/>
      <c r="I8" s="65"/>
      <c r="J8" s="65"/>
      <c r="K8" s="65"/>
      <c r="L8" s="65"/>
      <c r="M8" s="65"/>
      <c r="N8" s="65"/>
      <c r="O8" s="20"/>
      <c r="P8" s="21"/>
      <c r="Q8" s="66"/>
      <c r="R8" s="67"/>
      <c r="S8" s="65"/>
      <c r="AD8" s="68"/>
      <c r="AE8" s="68"/>
      <c r="AF8" s="68"/>
      <c r="AG8" s="68"/>
    </row>
    <row r="9" spans="1:33" s="30" customFormat="1" ht="15.75" x14ac:dyDescent="0.25">
      <c r="A9" s="69"/>
      <c r="B9" s="69"/>
      <c r="C9" s="70"/>
      <c r="D9" s="70"/>
      <c r="E9" s="70"/>
      <c r="F9" s="71"/>
      <c r="G9" s="71"/>
      <c r="H9" s="63"/>
      <c r="I9" s="63"/>
      <c r="J9" s="63"/>
      <c r="K9" s="63"/>
      <c r="L9" s="63"/>
      <c r="M9" s="63"/>
      <c r="N9" s="63"/>
      <c r="O9" s="66"/>
      <c r="P9" s="66"/>
      <c r="Q9" s="66"/>
      <c r="R9" s="67"/>
      <c r="S9" s="72"/>
      <c r="T9" s="73"/>
      <c r="U9" s="12"/>
      <c r="V9" s="65"/>
    </row>
    <row r="10" spans="1:33" s="74" customFormat="1" ht="131.25" x14ac:dyDescent="0.25">
      <c r="A10" s="26" t="s">
        <v>0</v>
      </c>
      <c r="B10" s="27" t="s">
        <v>137</v>
      </c>
      <c r="C10" s="26" t="s">
        <v>113</v>
      </c>
      <c r="D10" s="26" t="s">
        <v>114</v>
      </c>
      <c r="E10" s="26" t="s">
        <v>115</v>
      </c>
      <c r="F10" s="27" t="s">
        <v>48</v>
      </c>
      <c r="G10" s="27" t="s">
        <v>179</v>
      </c>
      <c r="H10" s="27" t="s">
        <v>177</v>
      </c>
      <c r="I10" s="27" t="s">
        <v>116</v>
      </c>
      <c r="J10" s="27" t="s">
        <v>33</v>
      </c>
      <c r="K10" s="27" t="s">
        <v>117</v>
      </c>
      <c r="L10" s="27" t="s">
        <v>118</v>
      </c>
      <c r="M10" s="27" t="s">
        <v>119</v>
      </c>
      <c r="N10" s="27" t="s">
        <v>120</v>
      </c>
      <c r="O10" s="27" t="s">
        <v>117</v>
      </c>
      <c r="P10" s="27" t="s">
        <v>118</v>
      </c>
      <c r="Q10" s="27" t="s">
        <v>119</v>
      </c>
      <c r="R10" s="27" t="s">
        <v>120</v>
      </c>
      <c r="S10" s="27" t="s">
        <v>121</v>
      </c>
      <c r="T10" s="27" t="s">
        <v>122</v>
      </c>
      <c r="U10" s="27" t="s">
        <v>44</v>
      </c>
    </row>
    <row r="11" spans="1:33" s="74" customFormat="1" ht="15" customHeight="1" x14ac:dyDescent="0.25">
      <c r="A11" s="236"/>
      <c r="B11" s="236"/>
      <c r="C11" s="236"/>
      <c r="D11" s="236"/>
      <c r="E11" s="240"/>
      <c r="F11" s="236"/>
      <c r="G11" s="236"/>
      <c r="H11" s="236"/>
      <c r="I11" s="236" t="s">
        <v>123</v>
      </c>
      <c r="J11" s="236" t="s">
        <v>123</v>
      </c>
      <c r="K11" s="237" t="s">
        <v>124</v>
      </c>
      <c r="L11" s="238"/>
      <c r="M11" s="238"/>
      <c r="N11" s="239"/>
      <c r="O11" s="237" t="s">
        <v>124</v>
      </c>
      <c r="P11" s="238"/>
      <c r="Q11" s="238"/>
      <c r="R11" s="239"/>
      <c r="S11" s="236" t="s">
        <v>123</v>
      </c>
      <c r="T11" s="236" t="s">
        <v>123</v>
      </c>
      <c r="U11" s="241"/>
    </row>
    <row r="12" spans="1:33" x14ac:dyDescent="0.25">
      <c r="A12" s="236"/>
      <c r="B12" s="236"/>
      <c r="C12" s="236"/>
      <c r="D12" s="236"/>
      <c r="E12" s="240"/>
      <c r="F12" s="236"/>
      <c r="G12" s="236"/>
      <c r="H12" s="236"/>
      <c r="I12" s="236"/>
      <c r="J12" s="236"/>
      <c r="K12" s="244" t="s">
        <v>180</v>
      </c>
      <c r="L12" s="245"/>
      <c r="M12" s="245"/>
      <c r="N12" s="245"/>
      <c r="O12" s="244"/>
      <c r="P12" s="245"/>
      <c r="Q12" s="245"/>
      <c r="R12" s="245"/>
      <c r="S12" s="236"/>
      <c r="T12" s="236"/>
      <c r="U12" s="242"/>
    </row>
    <row r="13" spans="1:33" ht="8.25" hidden="1" customHeight="1" x14ac:dyDescent="0.25">
      <c r="A13" s="75" t="s">
        <v>19</v>
      </c>
      <c r="B13" s="75" t="s">
        <v>154</v>
      </c>
      <c r="C13" s="76" t="s">
        <v>20</v>
      </c>
      <c r="D13" s="76" t="s">
        <v>21</v>
      </c>
      <c r="E13" s="76" t="s">
        <v>22</v>
      </c>
      <c r="F13" s="77" t="s">
        <v>24</v>
      </c>
      <c r="G13" s="77" t="s">
        <v>178</v>
      </c>
      <c r="H13" s="78" t="s">
        <v>25</v>
      </c>
      <c r="I13" s="79" t="s">
        <v>27</v>
      </c>
      <c r="J13" s="80" t="s">
        <v>28</v>
      </c>
      <c r="K13" s="80" t="s">
        <v>162</v>
      </c>
      <c r="L13" s="80" t="s">
        <v>165</v>
      </c>
      <c r="M13" s="80" t="s">
        <v>164</v>
      </c>
      <c r="N13" s="80" t="s">
        <v>163</v>
      </c>
      <c r="O13" s="81" t="s">
        <v>29</v>
      </c>
      <c r="P13" s="81" t="s">
        <v>30</v>
      </c>
      <c r="Q13" s="81" t="s">
        <v>125</v>
      </c>
      <c r="R13" s="81" t="s">
        <v>126</v>
      </c>
      <c r="S13" s="82" t="s">
        <v>127</v>
      </c>
      <c r="T13" s="83" t="s">
        <v>128</v>
      </c>
      <c r="U13" s="84" t="s">
        <v>129</v>
      </c>
    </row>
    <row r="14" spans="1:33" s="92" customFormat="1" x14ac:dyDescent="0.25">
      <c r="A14" s="34"/>
      <c r="B14" s="126"/>
      <c r="C14" s="35"/>
      <c r="D14" s="35"/>
      <c r="E14" s="36"/>
      <c r="F14" s="85"/>
      <c r="G14" s="85"/>
      <c r="H14" s="86"/>
      <c r="I14" s="87"/>
      <c r="J14" s="88" t="str">
        <f>IF(ISBLANK($I14),"0,00",IF($F14="Stunden",VLOOKUP($I14,'Grundlage UN-Lohn'!$M$9:$R$13,2),IF($F14="Monat",VLOOKUP($I14,'Grundlage UN-Lohn'!$M$2:$R$6,2),"0,00")))</f>
        <v>0,00</v>
      </c>
      <c r="K14" s="101"/>
      <c r="L14" s="101"/>
      <c r="M14" s="101"/>
      <c r="N14" s="101"/>
      <c r="O14" s="89" t="str">
        <f>IF(ISBLANK($I14),"0,00",IF(AND($F14="Stunden",$K14="Ja"),VLOOKUP($I14,'Grundlage UN-Lohn'!$M$9:$R$13,3),IF(AND($F14="Monat",$K14="Ja"),VLOOKUP($I14,'Grundlage UN-Lohn'!$M$2:$R$6,3),"0,00")))</f>
        <v>0,00</v>
      </c>
      <c r="P14" s="89" t="str">
        <f>IF(ISBLANK($I14),"0,00",IF(AND($F14="Stunden",$L14="Ja"),VLOOKUP($I14,'Grundlage UN-Lohn'!$M$9:$R$13,4),IF(AND($F14="Monat",$L14="Ja"),VLOOKUP($I14,'Grundlage UN-Lohn'!$M$2:$R$6,4),"0,00")))</f>
        <v>0,00</v>
      </c>
      <c r="Q14" s="89" t="str">
        <f>IF(ISBLANK($I14),"0,00",IF(AND($F14="Stunden",$M14="Ja"),VLOOKUP($I14,'Grundlage UN-Lohn'!$M$9:$R$13,5),IF(AND($F14="Monat",$M14="Ja"),VLOOKUP($I14,'Grundlage UN-Lohn'!$M$2:$R$6,5),"0,00")))</f>
        <v>0,00</v>
      </c>
      <c r="R14" s="89" t="str">
        <f>IF(ISBLANK($I14),"0,00",IF(AND($F14="Stunden",$N14="Ja"),VLOOKUP($I14,'Grundlage UN-Lohn'!$M$9:$R$13,6),IF(AND($F14="Monat",$N14="Ja"),VLOOKUP($I14,'Grundlage UN-Lohn'!$M$2:$R$6,6),"0,00")))</f>
        <v>0,00</v>
      </c>
      <c r="S14" s="37">
        <f>IF(AND(K14="Nein",L14="Nein",M14="Nein",N14="Nein"),J14,ROUND(J14+(SUM(O14:R14)),0))</f>
        <v>0</v>
      </c>
      <c r="T14" s="90">
        <f t="shared" ref="T14:T37" si="0">IF(F14=0,0,IF(F14="Stunden",S14*H14,IF(F14="Monat",S14*G14)))</f>
        <v>0</v>
      </c>
      <c r="U14" s="91"/>
    </row>
    <row r="15" spans="1:33" s="92" customFormat="1" x14ac:dyDescent="0.25">
      <c r="A15" s="34"/>
      <c r="B15" s="126"/>
      <c r="C15" s="35"/>
      <c r="D15" s="35"/>
      <c r="E15" s="36"/>
      <c r="F15" s="85"/>
      <c r="G15" s="85"/>
      <c r="H15" s="86"/>
      <c r="I15" s="87"/>
      <c r="J15" s="88" t="str">
        <f>IF(ISBLANK($I15),"0,00",IF($F15="Stunden",VLOOKUP($I15,'Grundlage UN-Lohn'!$M$9:$R$13,2),IF($F15="Monat",VLOOKUP($I15,'Grundlage UN-Lohn'!$M$2:$R$6,2),"0,00")))</f>
        <v>0,00</v>
      </c>
      <c r="K15" s="101"/>
      <c r="L15" s="101"/>
      <c r="M15" s="101"/>
      <c r="N15" s="101"/>
      <c r="O15" s="89" t="str">
        <f>IF(ISBLANK($I15),"0,00",IF(AND($F15="Stunden",$K15="Ja"),VLOOKUP($I15,'Grundlage UN-Lohn'!$M$9:$R$13,3),IF(AND($F15="Monat",$K15="Ja"),VLOOKUP($I15,'Grundlage UN-Lohn'!$M$2:$R$6,3),"0,00")))</f>
        <v>0,00</v>
      </c>
      <c r="P15" s="89" t="str">
        <f>IF(ISBLANK($I15),"0,00",IF(AND($F15="Stunden",$L15="Ja"),VLOOKUP($I15,'Grundlage UN-Lohn'!$M$9:$R$13,4),IF(AND($F15="Monat",$L15="Ja"),VLOOKUP($I15,'Grundlage UN-Lohn'!$M$2:$R$6,4),"0,00")))</f>
        <v>0,00</v>
      </c>
      <c r="Q15" s="89" t="str">
        <f>IF(ISBLANK($I15),"0,00",IF(AND($F15="Stunden",$M15="Ja"),VLOOKUP($I15,'Grundlage UN-Lohn'!$M$9:$R$13,5),IF(AND($F15="Monat",$M15="Ja"),VLOOKUP($I15,'Grundlage UN-Lohn'!$M$2:$R$6,5),"0,00")))</f>
        <v>0,00</v>
      </c>
      <c r="R15" s="89" t="str">
        <f>IF(ISBLANK($I15),"0,00",IF(AND($F15="Stunden",$N15="Ja"),VLOOKUP($I15,'Grundlage UN-Lohn'!$M$9:$R$13,6),IF(AND($F15="Monat",$N15="Ja"),VLOOKUP($I15,'Grundlage UN-Lohn'!$M$2:$R$6,6),"0,00")))</f>
        <v>0,00</v>
      </c>
      <c r="S15" s="37">
        <f>IF(AND(K15="Nein",L15="Nein",M15="Nein",N15="Nein"),J15,ROUND(J15+(SUM(O15:R15)),0))</f>
        <v>0</v>
      </c>
      <c r="T15" s="90">
        <f t="shared" si="0"/>
        <v>0</v>
      </c>
      <c r="U15" s="91"/>
    </row>
    <row r="16" spans="1:33" s="92" customFormat="1" x14ac:dyDescent="0.25">
      <c r="A16" s="34"/>
      <c r="B16" s="126"/>
      <c r="C16" s="35"/>
      <c r="D16" s="35"/>
      <c r="E16" s="36"/>
      <c r="F16" s="85"/>
      <c r="G16" s="85"/>
      <c r="H16" s="86"/>
      <c r="I16" s="87"/>
      <c r="J16" s="88" t="str">
        <f>IF(ISBLANK($I16),"0,00",IF($F16="Stunden",VLOOKUP($I16,'Grundlage UN-Lohn'!$M$9:$R$13,2),IF($F16="Monat",VLOOKUP($I16,'Grundlage UN-Lohn'!$M$2:$R$6,2),"0,00")))</f>
        <v>0,00</v>
      </c>
      <c r="K16" s="101"/>
      <c r="L16" s="101"/>
      <c r="M16" s="101"/>
      <c r="N16" s="101"/>
      <c r="O16" s="89" t="str">
        <f>IF(ISBLANK($I16),"0,00",IF(AND($F16="Stunden",$K16="Ja"),VLOOKUP($I16,'Grundlage UN-Lohn'!$M$9:$R$13,3),IF(AND($F16="Monat",$K16="Ja"),VLOOKUP($I16,'Grundlage UN-Lohn'!$M$2:$R$6,3),"0,00")))</f>
        <v>0,00</v>
      </c>
      <c r="P16" s="89" t="str">
        <f>IF(ISBLANK($I16),"0,00",IF(AND($F16="Stunden",$L16="Ja"),VLOOKUP($I16,'Grundlage UN-Lohn'!$M$9:$R$13,4),IF(AND($F16="Monat",$L16="Ja"),VLOOKUP($I16,'Grundlage UN-Lohn'!$M$2:$R$6,4),"0,00")))</f>
        <v>0,00</v>
      </c>
      <c r="Q16" s="89" t="str">
        <f>IF(ISBLANK($I16),"0,00",IF(AND($F16="Stunden",$M16="Ja"),VLOOKUP($I16,'Grundlage UN-Lohn'!$M$9:$R$13,5),IF(AND($F16="Monat",$M16="Ja"),VLOOKUP($I16,'Grundlage UN-Lohn'!$M$2:$R$6,5),"0,00")))</f>
        <v>0,00</v>
      </c>
      <c r="R16" s="89" t="str">
        <f>IF(ISBLANK($I16),"0,00",IF(AND($F16="Stunden",$N16="Ja"),VLOOKUP($I16,'Grundlage UN-Lohn'!$M$9:$R$13,6),IF(AND($F16="Monat",$N16="Ja"),VLOOKUP($I16,'Grundlage UN-Lohn'!$M$2:$R$6,6),"0,00")))</f>
        <v>0,00</v>
      </c>
      <c r="S16" s="37">
        <f>IF(AND(K16="Nein",L16="Nein",M16="Nein",N16="Nein"),J16,ROUND(J16+(SUM(O16:R16)),0))</f>
        <v>0</v>
      </c>
      <c r="T16" s="90">
        <f t="shared" si="0"/>
        <v>0</v>
      </c>
      <c r="U16" s="91"/>
    </row>
    <row r="17" spans="1:21" s="92" customFormat="1" x14ac:dyDescent="0.25">
      <c r="A17" s="34"/>
      <c r="B17" s="126"/>
      <c r="C17" s="35"/>
      <c r="D17" s="35"/>
      <c r="E17" s="36"/>
      <c r="F17" s="85"/>
      <c r="G17" s="85"/>
      <c r="H17" s="86"/>
      <c r="I17" s="87"/>
      <c r="J17" s="88" t="str">
        <f>IF(ISBLANK($I17),"0,00",IF($F17="Stunden",VLOOKUP($I17,'Grundlage UN-Lohn'!$M$9:$R$13,2),IF($F17="Monat",VLOOKUP($I17,'Grundlage UN-Lohn'!$M$2:$R$6,2),"0,00")))</f>
        <v>0,00</v>
      </c>
      <c r="K17" s="101"/>
      <c r="L17" s="101"/>
      <c r="M17" s="101"/>
      <c r="N17" s="101"/>
      <c r="O17" s="89" t="str">
        <f>IF(ISBLANK($I17),"0,00",IF(AND($F17="Stunden",$K17="Ja"),VLOOKUP($I17,'Grundlage UN-Lohn'!$M$9:$R$13,3),IF(AND($F17="Monat",$K17="Ja"),VLOOKUP($I17,'Grundlage UN-Lohn'!$M$2:$R$6,3),"0,00")))</f>
        <v>0,00</v>
      </c>
      <c r="P17" s="89" t="str">
        <f>IF(ISBLANK($I17),"0,00",IF(AND($F17="Stunden",$L17="Ja"),VLOOKUP($I17,'Grundlage UN-Lohn'!$M$9:$R$13,4),IF(AND($F17="Monat",$L17="Ja"),VLOOKUP($I17,'Grundlage UN-Lohn'!$M$2:$R$6,4),"0,00")))</f>
        <v>0,00</v>
      </c>
      <c r="Q17" s="89" t="str">
        <f>IF(ISBLANK($I17),"0,00",IF(AND($F17="Stunden",$M17="Ja"),VLOOKUP($I17,'Grundlage UN-Lohn'!$M$9:$R$13,5),IF(AND($F17="Monat",$M17="Ja"),VLOOKUP($I17,'Grundlage UN-Lohn'!$M$2:$R$6,5),"0,00")))</f>
        <v>0,00</v>
      </c>
      <c r="R17" s="89" t="str">
        <f>IF(ISBLANK($I17),"0,00",IF(AND($F17="Stunden",$N17="Ja"),VLOOKUP($I17,'Grundlage UN-Lohn'!$M$9:$R$13,6),IF(AND($F17="Monat",$N17="Ja"),VLOOKUP($I17,'Grundlage UN-Lohn'!$M$2:$R$6,6),"0,00")))</f>
        <v>0,00</v>
      </c>
      <c r="S17" s="37">
        <f t="shared" ref="S17:S37" si="1">IF(AND(K17="Nein",L17="Nein",M17="Nein",N17="Nein"),J17,ROUND(J17+(SUM(O17:R17)),0))</f>
        <v>0</v>
      </c>
      <c r="T17" s="90">
        <f t="shared" si="0"/>
        <v>0</v>
      </c>
      <c r="U17" s="91"/>
    </row>
    <row r="18" spans="1:21" s="92" customFormat="1" x14ac:dyDescent="0.25">
      <c r="A18" s="34"/>
      <c r="B18" s="126"/>
      <c r="C18" s="35"/>
      <c r="D18" s="35"/>
      <c r="E18" s="36"/>
      <c r="F18" s="85"/>
      <c r="G18" s="85"/>
      <c r="H18" s="86"/>
      <c r="I18" s="87"/>
      <c r="J18" s="88" t="str">
        <f>IF(ISBLANK($I18),"0,00",IF($F18="Stunden",VLOOKUP($I18,'Grundlage UN-Lohn'!$M$9:$R$13,2),IF($F18="Monat",VLOOKUP($I18,'Grundlage UN-Lohn'!$M$2:$R$6,2),"0,00")))</f>
        <v>0,00</v>
      </c>
      <c r="K18" s="101"/>
      <c r="L18" s="101"/>
      <c r="M18" s="101"/>
      <c r="N18" s="101"/>
      <c r="O18" s="89" t="str">
        <f>IF(ISBLANK($I18),"0,00",IF(AND($F18="Stunden",$K18="Ja"),VLOOKUP($I18,'Grundlage UN-Lohn'!$M$9:$R$13,3),IF(AND($F18="Monat",$K18="Ja"),VLOOKUP($I18,'Grundlage UN-Lohn'!$M$2:$R$6,3),"0,00")))</f>
        <v>0,00</v>
      </c>
      <c r="P18" s="89" t="str">
        <f>IF(ISBLANK($I18),"0,00",IF(AND($F18="Stunden",$L18="Ja"),VLOOKUP($I18,'Grundlage UN-Lohn'!$M$9:$R$13,4),IF(AND($F18="Monat",$L18="Ja"),VLOOKUP($I18,'Grundlage UN-Lohn'!$M$2:$R$6,4),"0,00")))</f>
        <v>0,00</v>
      </c>
      <c r="Q18" s="89" t="str">
        <f>IF(ISBLANK($I18),"0,00",IF(AND($F18="Stunden",$M18="Ja"),VLOOKUP($I18,'Grundlage UN-Lohn'!$M$9:$R$13,5),IF(AND($F18="Monat",$M18="Ja"),VLOOKUP($I18,'Grundlage UN-Lohn'!$M$2:$R$6,5),"0,00")))</f>
        <v>0,00</v>
      </c>
      <c r="R18" s="89" t="str">
        <f>IF(ISBLANK($I18),"0,00",IF(AND($F18="Stunden",$N18="Ja"),VLOOKUP($I18,'Grundlage UN-Lohn'!$M$9:$R$13,6),IF(AND($F18="Monat",$N18="Ja"),VLOOKUP($I18,'Grundlage UN-Lohn'!$M$2:$R$6,6),"0,00")))</f>
        <v>0,00</v>
      </c>
      <c r="S18" s="37">
        <f t="shared" si="1"/>
        <v>0</v>
      </c>
      <c r="T18" s="90">
        <f t="shared" si="0"/>
        <v>0</v>
      </c>
      <c r="U18" s="91"/>
    </row>
    <row r="19" spans="1:21" s="92" customFormat="1" x14ac:dyDescent="0.25">
      <c r="A19" s="34"/>
      <c r="B19" s="126"/>
      <c r="C19" s="35"/>
      <c r="D19" s="35"/>
      <c r="E19" s="35"/>
      <c r="F19" s="85"/>
      <c r="G19" s="85"/>
      <c r="H19" s="86"/>
      <c r="I19" s="87"/>
      <c r="J19" s="88" t="str">
        <f>IF(ISBLANK($I19),"0,00",IF($F19="Stunden",VLOOKUP($I19,'Grundlage UN-Lohn'!$M$9:$R$13,2),IF($F19="Monat",VLOOKUP($I19,'Grundlage UN-Lohn'!$M$2:$R$6,2),"0,00")))</f>
        <v>0,00</v>
      </c>
      <c r="K19" s="101"/>
      <c r="L19" s="101"/>
      <c r="M19" s="101"/>
      <c r="N19" s="101"/>
      <c r="O19" s="89" t="str">
        <f>IF(ISBLANK($I19),"0,00",IF(AND($F19="Stunden",$K19="Ja"),VLOOKUP($I19,'Grundlage UN-Lohn'!$M$9:$R$13,3),IF(AND($F19="Monat",$K19="Ja"),VLOOKUP($I19,'Grundlage UN-Lohn'!$M$2:$R$6,3),"0,00")))</f>
        <v>0,00</v>
      </c>
      <c r="P19" s="89" t="str">
        <f>IF(ISBLANK($I19),"0,00",IF(AND($F19="Stunden",$L19="Ja"),VLOOKUP($I19,'Grundlage UN-Lohn'!$M$9:$R$13,4),IF(AND($F19="Monat",$L19="Ja"),VLOOKUP($I19,'Grundlage UN-Lohn'!$M$2:$R$6,4),"0,00")))</f>
        <v>0,00</v>
      </c>
      <c r="Q19" s="89" t="str">
        <f>IF(ISBLANK($I19),"0,00",IF(AND($F19="Stunden",$M19="Ja"),VLOOKUP($I19,'Grundlage UN-Lohn'!$M$9:$R$13,5),IF(AND($F19="Monat",$M19="Ja"),VLOOKUP($I19,'Grundlage UN-Lohn'!$M$2:$R$6,5),"0,00")))</f>
        <v>0,00</v>
      </c>
      <c r="R19" s="89" t="str">
        <f>IF(ISBLANK($I19),"0,00",IF(AND($F19="Stunden",$N19="Ja"),VLOOKUP($I19,'Grundlage UN-Lohn'!$M$9:$R$13,6),IF(AND($F19="Monat",$N19="Ja"),VLOOKUP($I19,'Grundlage UN-Lohn'!$M$2:$R$6,6),"0,00")))</f>
        <v>0,00</v>
      </c>
      <c r="S19" s="37">
        <f t="shared" si="1"/>
        <v>0</v>
      </c>
      <c r="T19" s="90">
        <f t="shared" si="0"/>
        <v>0</v>
      </c>
      <c r="U19" s="91"/>
    </row>
    <row r="20" spans="1:21" s="92" customFormat="1" x14ac:dyDescent="0.25">
      <c r="A20" s="34"/>
      <c r="B20" s="126"/>
      <c r="C20" s="35"/>
      <c r="D20" s="35"/>
      <c r="E20" s="35"/>
      <c r="F20" s="85"/>
      <c r="G20" s="85"/>
      <c r="H20" s="86"/>
      <c r="I20" s="87"/>
      <c r="J20" s="88" t="str">
        <f>IF(ISBLANK($I20),"0,00",IF($F20="Stunden",VLOOKUP($I20,'Grundlage UN-Lohn'!$M$9:$R$13,2),IF($F20="Monat",VLOOKUP($I20,'Grundlage UN-Lohn'!$M$2:$R$6,2),"0,00")))</f>
        <v>0,00</v>
      </c>
      <c r="K20" s="101"/>
      <c r="L20" s="101"/>
      <c r="M20" s="101"/>
      <c r="N20" s="101"/>
      <c r="O20" s="89" t="str">
        <f>IF(ISBLANK($I20),"0,00",IF(AND($F20="Stunden",$K20="Ja"),VLOOKUP($I20,'Grundlage UN-Lohn'!$M$9:$R$13,3),IF(AND($F20="Monat",$K20="Ja"),VLOOKUP($I20,'Grundlage UN-Lohn'!$M$2:$R$6,3),"0,00")))</f>
        <v>0,00</v>
      </c>
      <c r="P20" s="89" t="str">
        <f>IF(ISBLANK($I20),"0,00",IF(AND($F20="Stunden",$L20="Ja"),VLOOKUP($I20,'Grundlage UN-Lohn'!$M$9:$R$13,4),IF(AND($F20="Monat",$L20="Ja"),VLOOKUP($I20,'Grundlage UN-Lohn'!$M$2:$R$6,4),"0,00")))</f>
        <v>0,00</v>
      </c>
      <c r="Q20" s="89" t="str">
        <f>IF(ISBLANK($I20),"0,00",IF(AND($F20="Stunden",$M20="Ja"),VLOOKUP($I20,'Grundlage UN-Lohn'!$M$9:$R$13,5),IF(AND($F20="Monat",$M20="Ja"),VLOOKUP($I20,'Grundlage UN-Lohn'!$M$2:$R$6,5),"0,00")))</f>
        <v>0,00</v>
      </c>
      <c r="R20" s="89" t="str">
        <f>IF(ISBLANK($I20),"0,00",IF(AND($F20="Stunden",$N20="Ja"),VLOOKUP($I20,'Grundlage UN-Lohn'!$M$9:$R$13,6),IF(AND($F20="Monat",$N20="Ja"),VLOOKUP($I20,'Grundlage UN-Lohn'!$M$2:$R$6,6),"0,00")))</f>
        <v>0,00</v>
      </c>
      <c r="S20" s="37">
        <f t="shared" si="1"/>
        <v>0</v>
      </c>
      <c r="T20" s="90">
        <f t="shared" si="0"/>
        <v>0</v>
      </c>
      <c r="U20" s="91"/>
    </row>
    <row r="21" spans="1:21" s="92" customFormat="1" x14ac:dyDescent="0.25">
      <c r="A21" s="34"/>
      <c r="B21" s="126"/>
      <c r="C21" s="35"/>
      <c r="D21" s="35"/>
      <c r="E21" s="35"/>
      <c r="F21" s="85"/>
      <c r="G21" s="85"/>
      <c r="H21" s="86"/>
      <c r="I21" s="87"/>
      <c r="J21" s="88" t="str">
        <f>IF(ISBLANK($I21),"0,00",IF($F21="Stunden",VLOOKUP($I21,'Grundlage UN-Lohn'!$M$9:$R$13,2),IF($F21="Monat",VLOOKUP($I21,'Grundlage UN-Lohn'!$M$2:$R$6,2),"0,00")))</f>
        <v>0,00</v>
      </c>
      <c r="K21" s="101"/>
      <c r="L21" s="101"/>
      <c r="M21" s="101"/>
      <c r="N21" s="101"/>
      <c r="O21" s="89" t="str">
        <f>IF(ISBLANK($I21),"0,00",IF(AND($F21="Stunden",$K21="Ja"),VLOOKUP($I21,'Grundlage UN-Lohn'!$M$9:$R$13,3),IF(AND($F21="Monat",$K21="Ja"),VLOOKUP($I21,'Grundlage UN-Lohn'!$M$2:$R$6,3),"0,00")))</f>
        <v>0,00</v>
      </c>
      <c r="P21" s="89" t="str">
        <f>IF(ISBLANK($I21),"0,00",IF(AND($F21="Stunden",$L21="Ja"),VLOOKUP($I21,'Grundlage UN-Lohn'!$M$9:$R$13,4),IF(AND($F21="Monat",$L21="Ja"),VLOOKUP($I21,'Grundlage UN-Lohn'!$M$2:$R$6,4),"0,00")))</f>
        <v>0,00</v>
      </c>
      <c r="Q21" s="89" t="str">
        <f>IF(ISBLANK($I21),"0,00",IF(AND($F21="Stunden",$M21="Ja"),VLOOKUP($I21,'Grundlage UN-Lohn'!$M$9:$R$13,5),IF(AND($F21="Monat",$M21="Ja"),VLOOKUP($I21,'Grundlage UN-Lohn'!$M$2:$R$6,5),"0,00")))</f>
        <v>0,00</v>
      </c>
      <c r="R21" s="89" t="str">
        <f>IF(ISBLANK($I21),"0,00",IF(AND($F21="Stunden",$N21="Ja"),VLOOKUP($I21,'Grundlage UN-Lohn'!$M$9:$R$13,6),IF(AND($F21="Monat",$N21="Ja"),VLOOKUP($I21,'Grundlage UN-Lohn'!$M$2:$R$6,6),"0,00")))</f>
        <v>0,00</v>
      </c>
      <c r="S21" s="37">
        <f t="shared" si="1"/>
        <v>0</v>
      </c>
      <c r="T21" s="90">
        <f t="shared" si="0"/>
        <v>0</v>
      </c>
      <c r="U21" s="91"/>
    </row>
    <row r="22" spans="1:21" s="92" customFormat="1" x14ac:dyDescent="0.25">
      <c r="A22" s="34"/>
      <c r="B22" s="126"/>
      <c r="C22" s="35"/>
      <c r="D22" s="35"/>
      <c r="E22" s="35"/>
      <c r="F22" s="85"/>
      <c r="G22" s="85"/>
      <c r="H22" s="86"/>
      <c r="I22" s="87"/>
      <c r="J22" s="88" t="str">
        <f>IF(ISBLANK($I22),"0,00",IF($F22="Stunden",VLOOKUP($I22,'Grundlage UN-Lohn'!$M$9:$R$13,2),IF($F22="Monat",VLOOKUP($I22,'Grundlage UN-Lohn'!$M$2:$R$6,2),"0,00")))</f>
        <v>0,00</v>
      </c>
      <c r="K22" s="101"/>
      <c r="L22" s="101"/>
      <c r="M22" s="101"/>
      <c r="N22" s="101"/>
      <c r="O22" s="89" t="str">
        <f>IF(ISBLANK($I22),"0,00",IF(AND($F22="Stunden",$K22="Ja"),VLOOKUP($I22,'Grundlage UN-Lohn'!$M$9:$R$13,3),IF(AND($F22="Monat",$K22="Ja"),VLOOKUP($I22,'Grundlage UN-Lohn'!$M$2:$R$6,3),"0,00")))</f>
        <v>0,00</v>
      </c>
      <c r="P22" s="89" t="str">
        <f>IF(ISBLANK($I22),"0,00",IF(AND($F22="Stunden",$L22="Ja"),VLOOKUP($I22,'Grundlage UN-Lohn'!$M$9:$R$13,4),IF(AND($F22="Monat",$L22="Ja"),VLOOKUP($I22,'Grundlage UN-Lohn'!$M$2:$R$6,4),"0,00")))</f>
        <v>0,00</v>
      </c>
      <c r="Q22" s="89" t="str">
        <f>IF(ISBLANK($I22),"0,00",IF(AND($F22="Stunden",$M22="Ja"),VLOOKUP($I22,'Grundlage UN-Lohn'!$M$9:$R$13,5),IF(AND($F22="Monat",$M22="Ja"),VLOOKUP($I22,'Grundlage UN-Lohn'!$M$2:$R$6,5),"0,00")))</f>
        <v>0,00</v>
      </c>
      <c r="R22" s="89" t="str">
        <f>IF(ISBLANK($I22),"0,00",IF(AND($F22="Stunden",$N22="Ja"),VLOOKUP($I22,'Grundlage UN-Lohn'!$M$9:$R$13,6),IF(AND($F22="Monat",$N22="Ja"),VLOOKUP($I22,'Grundlage UN-Lohn'!$M$2:$R$6,6),"0,00")))</f>
        <v>0,00</v>
      </c>
      <c r="S22" s="37">
        <f t="shared" si="1"/>
        <v>0</v>
      </c>
      <c r="T22" s="90">
        <f t="shared" si="0"/>
        <v>0</v>
      </c>
      <c r="U22" s="91"/>
    </row>
    <row r="23" spans="1:21" s="92" customFormat="1" x14ac:dyDescent="0.25">
      <c r="A23" s="34"/>
      <c r="B23" s="126"/>
      <c r="C23" s="35"/>
      <c r="D23" s="35"/>
      <c r="E23" s="35"/>
      <c r="F23" s="85"/>
      <c r="G23" s="85"/>
      <c r="H23" s="86"/>
      <c r="I23" s="87"/>
      <c r="J23" s="88" t="str">
        <f>IF(ISBLANK($I23),"0,00",IF($F23="Stunden",VLOOKUP($I23,'Grundlage UN-Lohn'!$M$9:$R$13,2),IF($F23="Monat",VLOOKUP($I23,'Grundlage UN-Lohn'!$M$2:$R$6,2),"0,00")))</f>
        <v>0,00</v>
      </c>
      <c r="K23" s="101"/>
      <c r="L23" s="101"/>
      <c r="M23" s="101"/>
      <c r="N23" s="101"/>
      <c r="O23" s="89" t="str">
        <f>IF(ISBLANK($I23),"0,00",IF(AND($F23="Stunden",$K23="Ja"),VLOOKUP($I23,'Grundlage UN-Lohn'!$M$9:$R$13,3),IF(AND($F23="Monat",$K23="Ja"),VLOOKUP($I23,'Grundlage UN-Lohn'!$M$2:$R$6,3),"0,00")))</f>
        <v>0,00</v>
      </c>
      <c r="P23" s="89" t="str">
        <f>IF(ISBLANK($I23),"0,00",IF(AND($F23="Stunden",$L23="Ja"),VLOOKUP($I23,'Grundlage UN-Lohn'!$M$9:$R$13,4),IF(AND($F23="Monat",$L23="Ja"),VLOOKUP($I23,'Grundlage UN-Lohn'!$M$2:$R$6,4),"0,00")))</f>
        <v>0,00</v>
      </c>
      <c r="Q23" s="89" t="str">
        <f>IF(ISBLANK($I23),"0,00",IF(AND($F23="Stunden",$M23="Ja"),VLOOKUP($I23,'Grundlage UN-Lohn'!$M$9:$R$13,5),IF(AND($F23="Monat",$M23="Ja"),VLOOKUP($I23,'Grundlage UN-Lohn'!$M$2:$R$6,5),"0,00")))</f>
        <v>0,00</v>
      </c>
      <c r="R23" s="89" t="str">
        <f>IF(ISBLANK($I23),"0,00",IF(AND($F23="Stunden",$N23="Ja"),VLOOKUP($I23,'Grundlage UN-Lohn'!$M$9:$R$13,6),IF(AND($F23="Monat",$N23="Ja"),VLOOKUP($I23,'Grundlage UN-Lohn'!$M$2:$R$6,6),"0,00")))</f>
        <v>0,00</v>
      </c>
      <c r="S23" s="37">
        <f t="shared" si="1"/>
        <v>0</v>
      </c>
      <c r="T23" s="90">
        <f t="shared" si="0"/>
        <v>0</v>
      </c>
      <c r="U23" s="91"/>
    </row>
    <row r="24" spans="1:21" s="92" customFormat="1" x14ac:dyDescent="0.25">
      <c r="A24" s="34"/>
      <c r="B24" s="98"/>
      <c r="C24" s="35"/>
      <c r="D24" s="35"/>
      <c r="E24" s="35"/>
      <c r="F24" s="85"/>
      <c r="G24" s="85"/>
      <c r="H24" s="86"/>
      <c r="I24" s="87"/>
      <c r="J24" s="88" t="str">
        <f>IF(ISBLANK($I24),"0,00",IF($F24="Stunden",VLOOKUP($I24,'Grundlage UN-Lohn'!$M$9:$R$13,2),IF($F24="Monat",VLOOKUP($I24,'Grundlage UN-Lohn'!$M$2:$R$6,2),"0,00")))</f>
        <v>0,00</v>
      </c>
      <c r="K24" s="101"/>
      <c r="L24" s="101"/>
      <c r="M24" s="101"/>
      <c r="N24" s="101"/>
      <c r="O24" s="89" t="str">
        <f>IF(ISBLANK($I24),"0,00",IF(AND($F24="Stunden",$K24="Ja"),VLOOKUP($I24,'Grundlage UN-Lohn'!$M$9:$R$13,3),IF(AND($F24="Monat",$K24="Ja"),VLOOKUP($I24,'Grundlage UN-Lohn'!$M$2:$R$6,3),"0,00")))</f>
        <v>0,00</v>
      </c>
      <c r="P24" s="89" t="str">
        <f>IF(ISBLANK($I24),"0,00",IF(AND($F24="Stunden",$L24="Ja"),VLOOKUP($I24,'Grundlage UN-Lohn'!$M$9:$R$13,4),IF(AND($F24="Monat",$L24="Ja"),VLOOKUP($I24,'Grundlage UN-Lohn'!$M$2:$R$6,4),"0,00")))</f>
        <v>0,00</v>
      </c>
      <c r="Q24" s="89" t="str">
        <f>IF(ISBLANK($I24),"0,00",IF(AND($F24="Stunden",$M24="Ja"),VLOOKUP($I24,'Grundlage UN-Lohn'!$M$9:$R$13,5),IF(AND($F24="Monat",$M24="Ja"),VLOOKUP($I24,'Grundlage UN-Lohn'!$M$2:$R$6,5),"0,00")))</f>
        <v>0,00</v>
      </c>
      <c r="R24" s="89" t="str">
        <f>IF(ISBLANK($I24),"0,00",IF(AND($F24="Stunden",$N24="Ja"),VLOOKUP($I24,'Grundlage UN-Lohn'!$M$9:$R$13,6),IF(AND($F24="Monat",$N24="Ja"),VLOOKUP($I24,'Grundlage UN-Lohn'!$M$2:$R$6,6),"0,00")))</f>
        <v>0,00</v>
      </c>
      <c r="S24" s="37">
        <f t="shared" si="1"/>
        <v>0</v>
      </c>
      <c r="T24" s="90">
        <f t="shared" si="0"/>
        <v>0</v>
      </c>
      <c r="U24" s="91"/>
    </row>
    <row r="25" spans="1:21" s="92" customFormat="1" x14ac:dyDescent="0.25">
      <c r="A25" s="34"/>
      <c r="B25" s="98"/>
      <c r="C25" s="35"/>
      <c r="D25" s="35"/>
      <c r="E25" s="35"/>
      <c r="F25" s="85"/>
      <c r="G25" s="85"/>
      <c r="H25" s="86"/>
      <c r="I25" s="87"/>
      <c r="J25" s="88" t="str">
        <f>IF(ISBLANK($I25),"0,00",IF($F25="Stunden",VLOOKUP($I25,'Grundlage UN-Lohn'!$M$9:$R$13,2),IF($F25="Monat",VLOOKUP($I25,'Grundlage UN-Lohn'!$M$2:$R$6,2),"0,00")))</f>
        <v>0,00</v>
      </c>
      <c r="K25" s="101"/>
      <c r="L25" s="101"/>
      <c r="M25" s="101"/>
      <c r="N25" s="101"/>
      <c r="O25" s="89" t="str">
        <f>IF(ISBLANK($I25),"0,00",IF(AND($F25="Stunden",$K25="Ja"),VLOOKUP($I25,'Grundlage UN-Lohn'!$M$9:$R$13,3),IF(AND($F25="Monat",$K25="Ja"),VLOOKUP($I25,'Grundlage UN-Lohn'!$M$2:$R$6,3),"0,00")))</f>
        <v>0,00</v>
      </c>
      <c r="P25" s="89" t="str">
        <f>IF(ISBLANK($I25),"0,00",IF(AND($F25="Stunden",$L25="Ja"),VLOOKUP($I25,'Grundlage UN-Lohn'!$M$9:$R$13,4),IF(AND($F25="Monat",$L25="Ja"),VLOOKUP($I25,'Grundlage UN-Lohn'!$M$2:$R$6,4),"0,00")))</f>
        <v>0,00</v>
      </c>
      <c r="Q25" s="89" t="str">
        <f>IF(ISBLANK($I25),"0,00",IF(AND($F25="Stunden",$M25="Ja"),VLOOKUP($I25,'Grundlage UN-Lohn'!$M$9:$R$13,5),IF(AND($F25="Monat",$M25="Ja"),VLOOKUP($I25,'Grundlage UN-Lohn'!$M$2:$R$6,5),"0,00")))</f>
        <v>0,00</v>
      </c>
      <c r="R25" s="89" t="str">
        <f>IF(ISBLANK($I25),"0,00",IF(AND($F25="Stunden",$N25="Ja"),VLOOKUP($I25,'Grundlage UN-Lohn'!$M$9:$R$13,6),IF(AND($F25="Monat",$N25="Ja"),VLOOKUP($I25,'Grundlage UN-Lohn'!$M$2:$R$6,6),"0,00")))</f>
        <v>0,00</v>
      </c>
      <c r="S25" s="37">
        <f t="shared" si="1"/>
        <v>0</v>
      </c>
      <c r="T25" s="90">
        <f t="shared" si="0"/>
        <v>0</v>
      </c>
      <c r="U25" s="91"/>
    </row>
    <row r="26" spans="1:21" s="92" customFormat="1" x14ac:dyDescent="0.25">
      <c r="A26" s="34"/>
      <c r="B26" s="98"/>
      <c r="C26" s="35"/>
      <c r="D26" s="35"/>
      <c r="E26" s="35"/>
      <c r="F26" s="85"/>
      <c r="G26" s="85"/>
      <c r="H26" s="86"/>
      <c r="I26" s="87"/>
      <c r="J26" s="88" t="str">
        <f>IF(ISBLANK($I26),"0,00",IF($F26="Stunden",VLOOKUP($I26,'Grundlage UN-Lohn'!$M$9:$R$13,2),IF($F26="Monat",VLOOKUP($I26,'Grundlage UN-Lohn'!$M$2:$R$6,2),"0,00")))</f>
        <v>0,00</v>
      </c>
      <c r="K26" s="101"/>
      <c r="L26" s="101"/>
      <c r="M26" s="101"/>
      <c r="N26" s="101"/>
      <c r="O26" s="89" t="str">
        <f>IF(ISBLANK($I26),"0,00",IF(AND($F26="Stunden",$K26="Ja"),VLOOKUP($I26,'Grundlage UN-Lohn'!$M$9:$R$13,3),IF(AND($F26="Monat",$K26="Ja"),VLOOKUP($I26,'Grundlage UN-Lohn'!$M$2:$R$6,3),"0,00")))</f>
        <v>0,00</v>
      </c>
      <c r="P26" s="89" t="str">
        <f>IF(ISBLANK($I26),"0,00",IF(AND($F26="Stunden",$L26="Ja"),VLOOKUP($I26,'Grundlage UN-Lohn'!$M$9:$R$13,4),IF(AND($F26="Monat",$L26="Ja"),VLOOKUP($I26,'Grundlage UN-Lohn'!$M$2:$R$6,4),"0,00")))</f>
        <v>0,00</v>
      </c>
      <c r="Q26" s="89" t="str">
        <f>IF(ISBLANK($I26),"0,00",IF(AND($F26="Stunden",$M26="Ja"),VLOOKUP($I26,'Grundlage UN-Lohn'!$M$9:$R$13,5),IF(AND($F26="Monat",$M26="Ja"),VLOOKUP($I26,'Grundlage UN-Lohn'!$M$2:$R$6,5),"0,00")))</f>
        <v>0,00</v>
      </c>
      <c r="R26" s="89" t="str">
        <f>IF(ISBLANK($I26),"0,00",IF(AND($F26="Stunden",$N26="Ja"),VLOOKUP($I26,'Grundlage UN-Lohn'!$M$9:$R$13,6),IF(AND($F26="Monat",$N26="Ja"),VLOOKUP($I26,'Grundlage UN-Lohn'!$M$2:$R$6,6),"0,00")))</f>
        <v>0,00</v>
      </c>
      <c r="S26" s="37">
        <f t="shared" si="1"/>
        <v>0</v>
      </c>
      <c r="T26" s="90">
        <f t="shared" si="0"/>
        <v>0</v>
      </c>
      <c r="U26" s="91"/>
    </row>
    <row r="27" spans="1:21" s="92" customFormat="1" x14ac:dyDescent="0.25">
      <c r="A27" s="34"/>
      <c r="B27" s="98"/>
      <c r="C27" s="35"/>
      <c r="D27" s="35"/>
      <c r="E27" s="35"/>
      <c r="F27" s="85"/>
      <c r="G27" s="85"/>
      <c r="H27" s="86"/>
      <c r="I27" s="87"/>
      <c r="J27" s="88" t="str">
        <f>IF(ISBLANK($I27),"0,00",IF($F27="Stunden",VLOOKUP($I27,'Grundlage UN-Lohn'!$M$9:$R$13,2),IF($F27="Monat",VLOOKUP($I27,'Grundlage UN-Lohn'!$M$2:$R$6,2),"0,00")))</f>
        <v>0,00</v>
      </c>
      <c r="K27" s="101"/>
      <c r="L27" s="101"/>
      <c r="M27" s="101"/>
      <c r="N27" s="101"/>
      <c r="O27" s="89" t="str">
        <f>IF(ISBLANK($I27),"0,00",IF(AND($F27="Stunden",$K27="Ja"),VLOOKUP($I27,'Grundlage UN-Lohn'!$M$9:$R$13,3),IF(AND($F27="Monat",$K27="Ja"),VLOOKUP($I27,'Grundlage UN-Lohn'!$M$2:$R$6,3),"0,00")))</f>
        <v>0,00</v>
      </c>
      <c r="P27" s="89" t="str">
        <f>IF(ISBLANK($I27),"0,00",IF(AND($F27="Stunden",$L27="Ja"),VLOOKUP($I27,'Grundlage UN-Lohn'!$M$9:$R$13,4),IF(AND($F27="Monat",$L27="Ja"),VLOOKUP($I27,'Grundlage UN-Lohn'!$M$2:$R$6,4),"0,00")))</f>
        <v>0,00</v>
      </c>
      <c r="Q27" s="89" t="str">
        <f>IF(ISBLANK($I27),"0,00",IF(AND($F27="Stunden",$M27="Ja"),VLOOKUP($I27,'Grundlage UN-Lohn'!$M$9:$R$13,5),IF(AND($F27="Monat",$M27="Ja"),VLOOKUP($I27,'Grundlage UN-Lohn'!$M$2:$R$6,5),"0,00")))</f>
        <v>0,00</v>
      </c>
      <c r="R27" s="89" t="str">
        <f>IF(ISBLANK($I27),"0,00",IF(AND($F27="Stunden",$N27="Ja"),VLOOKUP($I27,'Grundlage UN-Lohn'!$M$9:$R$13,6),IF(AND($F27="Monat",$N27="Ja"),VLOOKUP($I27,'Grundlage UN-Lohn'!$M$2:$R$6,6),"0,00")))</f>
        <v>0,00</v>
      </c>
      <c r="S27" s="37">
        <f t="shared" si="1"/>
        <v>0</v>
      </c>
      <c r="T27" s="90">
        <f t="shared" si="0"/>
        <v>0</v>
      </c>
      <c r="U27" s="91"/>
    </row>
    <row r="28" spans="1:21" s="92" customFormat="1" x14ac:dyDescent="0.25">
      <c r="A28" s="34"/>
      <c r="B28" s="98"/>
      <c r="C28" s="35"/>
      <c r="D28" s="35"/>
      <c r="E28" s="35"/>
      <c r="F28" s="85"/>
      <c r="G28" s="85"/>
      <c r="H28" s="86"/>
      <c r="I28" s="87"/>
      <c r="J28" s="88" t="str">
        <f>IF(ISBLANK($I28),"0,00",IF($F28="Stunden",VLOOKUP($I28,'Grundlage UN-Lohn'!$M$9:$R$13,2),IF($F28="Monat",VLOOKUP($I28,'Grundlage UN-Lohn'!$M$2:$R$6,2),"0,00")))</f>
        <v>0,00</v>
      </c>
      <c r="K28" s="101"/>
      <c r="L28" s="101"/>
      <c r="M28" s="101"/>
      <c r="N28" s="101"/>
      <c r="O28" s="89" t="str">
        <f>IF(ISBLANK($I28),"0,00",IF(AND($F28="Stunden",$K28="Ja"),VLOOKUP($I28,'Grundlage UN-Lohn'!$M$9:$R$13,3),IF(AND($F28="Monat",$K28="Ja"),VLOOKUP($I28,'Grundlage UN-Lohn'!$M$2:$R$6,3),"0,00")))</f>
        <v>0,00</v>
      </c>
      <c r="P28" s="89" t="str">
        <f>IF(ISBLANK($I28),"0,00",IF(AND($F28="Stunden",$L28="Ja"),VLOOKUP($I28,'Grundlage UN-Lohn'!$M$9:$R$13,4),IF(AND($F28="Monat",$L28="Ja"),VLOOKUP($I28,'Grundlage UN-Lohn'!$M$2:$R$6,4),"0,00")))</f>
        <v>0,00</v>
      </c>
      <c r="Q28" s="89" t="str">
        <f>IF(ISBLANK($I28),"0,00",IF(AND($F28="Stunden",$M28="Ja"),VLOOKUP($I28,'Grundlage UN-Lohn'!$M$9:$R$13,5),IF(AND($F28="Monat",$M28="Ja"),VLOOKUP($I28,'Grundlage UN-Lohn'!$M$2:$R$6,5),"0,00")))</f>
        <v>0,00</v>
      </c>
      <c r="R28" s="89" t="str">
        <f>IF(ISBLANK($I28),"0,00",IF(AND($F28="Stunden",$N28="Ja"),VLOOKUP($I28,'Grundlage UN-Lohn'!$M$9:$R$13,6),IF(AND($F28="Monat",$N28="Ja"),VLOOKUP($I28,'Grundlage UN-Lohn'!$M$2:$R$6,6),"0,00")))</f>
        <v>0,00</v>
      </c>
      <c r="S28" s="37">
        <f t="shared" si="1"/>
        <v>0</v>
      </c>
      <c r="T28" s="90">
        <f t="shared" si="0"/>
        <v>0</v>
      </c>
      <c r="U28" s="91"/>
    </row>
    <row r="29" spans="1:21" s="92" customFormat="1" x14ac:dyDescent="0.25">
      <c r="A29" s="34"/>
      <c r="B29" s="98"/>
      <c r="C29" s="35"/>
      <c r="D29" s="35"/>
      <c r="E29" s="35"/>
      <c r="F29" s="85"/>
      <c r="G29" s="85"/>
      <c r="H29" s="86"/>
      <c r="I29" s="87"/>
      <c r="J29" s="88" t="str">
        <f>IF(ISBLANK($I29),"0,00",IF($F29="Stunden",VLOOKUP($I29,'Grundlage UN-Lohn'!$M$9:$R$13,2),IF($F29="Monat",VLOOKUP($I29,'Grundlage UN-Lohn'!$M$2:$R$6,2),"0,00")))</f>
        <v>0,00</v>
      </c>
      <c r="K29" s="101"/>
      <c r="L29" s="101"/>
      <c r="M29" s="101"/>
      <c r="N29" s="101"/>
      <c r="O29" s="89" t="str">
        <f>IF(ISBLANK($I29),"0,00",IF(AND($F29="Stunden",$K29="Ja"),VLOOKUP($I29,'Grundlage UN-Lohn'!$M$9:$R$13,3),IF(AND($F29="Monat",$K29="Ja"),VLOOKUP($I29,'Grundlage UN-Lohn'!$M$2:$R$6,3),"0,00")))</f>
        <v>0,00</v>
      </c>
      <c r="P29" s="89" t="str">
        <f>IF(ISBLANK($I29),"0,00",IF(AND($F29="Stunden",$L29="Ja"),VLOOKUP($I29,'Grundlage UN-Lohn'!$M$9:$R$13,4),IF(AND($F29="Monat",$L29="Ja"),VLOOKUP($I29,'Grundlage UN-Lohn'!$M$2:$R$6,4),"0,00")))</f>
        <v>0,00</v>
      </c>
      <c r="Q29" s="89" t="str">
        <f>IF(ISBLANK($I29),"0,00",IF(AND($F29="Stunden",$M29="Ja"),VLOOKUP($I29,'Grundlage UN-Lohn'!$M$9:$R$13,5),IF(AND($F29="Monat",$M29="Ja"),VLOOKUP($I29,'Grundlage UN-Lohn'!$M$2:$R$6,5),"0,00")))</f>
        <v>0,00</v>
      </c>
      <c r="R29" s="89" t="str">
        <f>IF(ISBLANK($I29),"0,00",IF(AND($F29="Stunden",$N29="Ja"),VLOOKUP($I29,'Grundlage UN-Lohn'!$M$9:$R$13,6),IF(AND($F29="Monat",$N29="Ja"),VLOOKUP($I29,'Grundlage UN-Lohn'!$M$2:$R$6,6),"0,00")))</f>
        <v>0,00</v>
      </c>
      <c r="S29" s="37">
        <f t="shared" si="1"/>
        <v>0</v>
      </c>
      <c r="T29" s="90">
        <f t="shared" si="0"/>
        <v>0</v>
      </c>
      <c r="U29" s="91"/>
    </row>
    <row r="30" spans="1:21" s="92" customFormat="1" x14ac:dyDescent="0.25">
      <c r="A30" s="34"/>
      <c r="B30" s="98"/>
      <c r="C30" s="35"/>
      <c r="D30" s="35"/>
      <c r="E30" s="35"/>
      <c r="F30" s="85"/>
      <c r="G30" s="85"/>
      <c r="H30" s="86"/>
      <c r="I30" s="87"/>
      <c r="J30" s="88" t="str">
        <f>IF(ISBLANK($I30),"0,00",IF($F30="Stunden",VLOOKUP($I30,'Grundlage UN-Lohn'!$M$9:$R$13,2),IF($F30="Monat",VLOOKUP($I30,'Grundlage UN-Lohn'!$M$2:$R$6,2),"0,00")))</f>
        <v>0,00</v>
      </c>
      <c r="K30" s="101"/>
      <c r="L30" s="101"/>
      <c r="M30" s="101"/>
      <c r="N30" s="101"/>
      <c r="O30" s="89" t="str">
        <f>IF(ISBLANK($I30),"0,00",IF(AND($F30="Stunden",$K30="Ja"),VLOOKUP($I30,'Grundlage UN-Lohn'!$M$9:$R$13,3),IF(AND($F30="Monat",$K30="Ja"),VLOOKUP($I30,'Grundlage UN-Lohn'!$M$2:$R$6,3),"0,00")))</f>
        <v>0,00</v>
      </c>
      <c r="P30" s="89" t="str">
        <f>IF(ISBLANK($I30),"0,00",IF(AND($F30="Stunden",$L30="Ja"),VLOOKUP($I30,'Grundlage UN-Lohn'!$M$9:$R$13,4),IF(AND($F30="Monat",$L30="Ja"),VLOOKUP($I30,'Grundlage UN-Lohn'!$M$2:$R$6,4),"0,00")))</f>
        <v>0,00</v>
      </c>
      <c r="Q30" s="89" t="str">
        <f>IF(ISBLANK($I30),"0,00",IF(AND($F30="Stunden",$M30="Ja"),VLOOKUP($I30,'Grundlage UN-Lohn'!$M$9:$R$13,5),IF(AND($F30="Monat",$M30="Ja"),VLOOKUP($I30,'Grundlage UN-Lohn'!$M$2:$R$6,5),"0,00")))</f>
        <v>0,00</v>
      </c>
      <c r="R30" s="89" t="str">
        <f>IF(ISBLANK($I30),"0,00",IF(AND($F30="Stunden",$N30="Ja"),VLOOKUP($I30,'Grundlage UN-Lohn'!$M$9:$R$13,6),IF(AND($F30="Monat",$N30="Ja"),VLOOKUP($I30,'Grundlage UN-Lohn'!$M$2:$R$6,6),"0,00")))</f>
        <v>0,00</v>
      </c>
      <c r="S30" s="37">
        <f t="shared" si="1"/>
        <v>0</v>
      </c>
      <c r="T30" s="90">
        <f t="shared" si="0"/>
        <v>0</v>
      </c>
      <c r="U30" s="91"/>
    </row>
    <row r="31" spans="1:21" s="92" customFormat="1" x14ac:dyDescent="0.25">
      <c r="A31" s="34"/>
      <c r="B31" s="98"/>
      <c r="C31" s="35"/>
      <c r="D31" s="35"/>
      <c r="E31" s="35"/>
      <c r="F31" s="85"/>
      <c r="G31" s="85"/>
      <c r="H31" s="86"/>
      <c r="I31" s="87"/>
      <c r="J31" s="88" t="str">
        <f>IF(ISBLANK($I31),"0,00",IF($F31="Stunden",VLOOKUP($I31,'Grundlage UN-Lohn'!$M$9:$R$13,2),IF($F31="Monat",VLOOKUP($I31,'Grundlage UN-Lohn'!$M$2:$R$6,2),"0,00")))</f>
        <v>0,00</v>
      </c>
      <c r="K31" s="101"/>
      <c r="L31" s="101"/>
      <c r="M31" s="101"/>
      <c r="N31" s="101"/>
      <c r="O31" s="89" t="str">
        <f>IF(ISBLANK($I31),"0,00",IF(AND($F31="Stunden",$K31="Ja"),VLOOKUP($I31,'Grundlage UN-Lohn'!$M$9:$R$13,3),IF(AND($F31="Monat",$K31="Ja"),VLOOKUP($I31,'Grundlage UN-Lohn'!$M$2:$R$6,3),"0,00")))</f>
        <v>0,00</v>
      </c>
      <c r="P31" s="89" t="str">
        <f>IF(ISBLANK($I31),"0,00",IF(AND($F31="Stunden",$L31="Ja"),VLOOKUP($I31,'Grundlage UN-Lohn'!$M$9:$R$13,4),IF(AND($F31="Monat",$L31="Ja"),VLOOKUP($I31,'Grundlage UN-Lohn'!$M$2:$R$6,4),"0,00")))</f>
        <v>0,00</v>
      </c>
      <c r="Q31" s="89" t="str">
        <f>IF(ISBLANK($I31),"0,00",IF(AND($F31="Stunden",$M31="Ja"),VLOOKUP($I31,'Grundlage UN-Lohn'!$M$9:$R$13,5),IF(AND($F31="Monat",$M31="Ja"),VLOOKUP($I31,'Grundlage UN-Lohn'!$M$2:$R$6,5),"0,00")))</f>
        <v>0,00</v>
      </c>
      <c r="R31" s="89" t="str">
        <f>IF(ISBLANK($I31),"0,00",IF(AND($F31="Stunden",$N31="Ja"),VLOOKUP($I31,'Grundlage UN-Lohn'!$M$9:$R$13,6),IF(AND($F31="Monat",$N31="Ja"),VLOOKUP($I31,'Grundlage UN-Lohn'!$M$2:$R$6,6),"0,00")))</f>
        <v>0,00</v>
      </c>
      <c r="S31" s="37">
        <f t="shared" si="1"/>
        <v>0</v>
      </c>
      <c r="T31" s="90">
        <f t="shared" si="0"/>
        <v>0</v>
      </c>
      <c r="U31" s="91"/>
    </row>
    <row r="32" spans="1:21" s="92" customFormat="1" x14ac:dyDescent="0.25">
      <c r="A32" s="34"/>
      <c r="B32" s="98"/>
      <c r="C32" s="35"/>
      <c r="D32" s="35"/>
      <c r="E32" s="35"/>
      <c r="F32" s="85"/>
      <c r="G32" s="85"/>
      <c r="H32" s="86"/>
      <c r="I32" s="87"/>
      <c r="J32" s="88" t="str">
        <f>IF(ISBLANK($I32),"0,00",IF($F32="Stunden",VLOOKUP($I32,'Grundlage UN-Lohn'!$M$9:$R$13,2),IF($F32="Monat",VLOOKUP($I32,'Grundlage UN-Lohn'!$M$2:$R$6,2),"0,00")))</f>
        <v>0,00</v>
      </c>
      <c r="K32" s="101"/>
      <c r="L32" s="101"/>
      <c r="M32" s="101"/>
      <c r="N32" s="101"/>
      <c r="O32" s="89" t="str">
        <f>IF(ISBLANK($I32),"0,00",IF(AND($F32="Stunden",$K32="Ja"),VLOOKUP($I32,'Grundlage UN-Lohn'!$M$9:$R$13,3),IF(AND($F32="Monat",$K32="Ja"),VLOOKUP($I32,'Grundlage UN-Lohn'!$M$2:$R$6,3),"0,00")))</f>
        <v>0,00</v>
      </c>
      <c r="P32" s="89" t="str">
        <f>IF(ISBLANK($I32),"0,00",IF(AND($F32="Stunden",$L32="Ja"),VLOOKUP($I32,'Grundlage UN-Lohn'!$M$9:$R$13,4),IF(AND($F32="Monat",$L32="Ja"),VLOOKUP($I32,'Grundlage UN-Lohn'!$M$2:$R$6,4),"0,00")))</f>
        <v>0,00</v>
      </c>
      <c r="Q32" s="89" t="str">
        <f>IF(ISBLANK($I32),"0,00",IF(AND($F32="Stunden",$M32="Ja"),VLOOKUP($I32,'Grundlage UN-Lohn'!$M$9:$R$13,5),IF(AND($F32="Monat",$M32="Ja"),VLOOKUP($I32,'Grundlage UN-Lohn'!$M$2:$R$6,5),"0,00")))</f>
        <v>0,00</v>
      </c>
      <c r="R32" s="89" t="str">
        <f>IF(ISBLANK($I32),"0,00",IF(AND($F32="Stunden",$N32="Ja"),VLOOKUP($I32,'Grundlage UN-Lohn'!$M$9:$R$13,6),IF(AND($F32="Monat",$N32="Ja"),VLOOKUP($I32,'Grundlage UN-Lohn'!$M$2:$R$6,6),"0,00")))</f>
        <v>0,00</v>
      </c>
      <c r="S32" s="37">
        <f t="shared" si="1"/>
        <v>0</v>
      </c>
      <c r="T32" s="90">
        <f t="shared" si="0"/>
        <v>0</v>
      </c>
      <c r="U32" s="91"/>
    </row>
    <row r="33" spans="1:21" s="92" customFormat="1" x14ac:dyDescent="0.25">
      <c r="A33" s="34"/>
      <c r="B33" s="99"/>
      <c r="C33" s="40"/>
      <c r="D33" s="40"/>
      <c r="E33" s="40"/>
      <c r="F33" s="85"/>
      <c r="G33" s="103"/>
      <c r="H33" s="93"/>
      <c r="I33" s="87"/>
      <c r="J33" s="94" t="str">
        <f>IF(ISBLANK($I33),"0,00",IF($F33="Stunden",VLOOKUP($I33,'Grundlage UN-Lohn'!$M$9:$R$13,2),IF($F33="Monat",VLOOKUP($I33,'Grundlage UN-Lohn'!$M$2:$R$6,2),"0,00")))</f>
        <v>0,00</v>
      </c>
      <c r="K33" s="101"/>
      <c r="L33" s="101"/>
      <c r="M33" s="101"/>
      <c r="N33" s="101"/>
      <c r="O33" s="89" t="str">
        <f>IF(ISBLANK($I33),"0,00",IF(AND($F33="Stunden",$K33="Ja"),VLOOKUP($I33,'Grundlage UN-Lohn'!$M$9:$R$13,3),IF(AND($F33="Monat",$K33="Ja"),VLOOKUP($I33,'Grundlage UN-Lohn'!$M$2:$R$6,3),"0,00")))</f>
        <v>0,00</v>
      </c>
      <c r="P33" s="89" t="str">
        <f>IF(ISBLANK($I33),"0,00",IF(AND($F33="Stunden",$L33="Ja"),VLOOKUP($I33,'Grundlage UN-Lohn'!$M$9:$R$13,4),IF(AND($F33="Monat",$L33="Ja"),VLOOKUP($I33,'Grundlage UN-Lohn'!$M$2:$R$6,4),"0,00")))</f>
        <v>0,00</v>
      </c>
      <c r="Q33" s="89" t="str">
        <f>IF(ISBLANK($I33),"0,00",IF(AND($F33="Stunden",$M33="Ja"),VLOOKUP($I33,'Grundlage UN-Lohn'!$M$9:$R$13,5),IF(AND($F33="Monat",$M33="Ja"),VLOOKUP($I33,'Grundlage UN-Lohn'!$M$2:$R$6,5),"0,00")))</f>
        <v>0,00</v>
      </c>
      <c r="R33" s="89" t="str">
        <f>IF(ISBLANK($I33),"0,00",IF(AND($F33="Stunden",$N33="Ja"),VLOOKUP($I33,'Grundlage UN-Lohn'!$M$9:$R$13,6),IF(AND($F33="Monat",$N33="Ja"),VLOOKUP($I33,'Grundlage UN-Lohn'!$M$2:$R$6,6),"0,00")))</f>
        <v>0,00</v>
      </c>
      <c r="S33" s="37">
        <f>IF(AND(K33="Nein",L33="Nein",M33="Nein",N33="Nein"),J33,ROUND(J33+(SUM(O33:R33)),0))</f>
        <v>0</v>
      </c>
      <c r="T33" s="90">
        <f>IF(F33=0,0,IF(F33="Stunden",S33*H33,IF(F33="Monat",S33*G33)))</f>
        <v>0</v>
      </c>
      <c r="U33" s="95"/>
    </row>
    <row r="34" spans="1:21" s="92" customFormat="1" x14ac:dyDescent="0.25">
      <c r="A34" s="34"/>
      <c r="B34" s="99"/>
      <c r="C34" s="40"/>
      <c r="D34" s="40"/>
      <c r="E34" s="40"/>
      <c r="F34" s="85"/>
      <c r="G34" s="103"/>
      <c r="H34" s="93"/>
      <c r="I34" s="87"/>
      <c r="J34" s="94" t="str">
        <f>IF(ISBLANK($I34),"0,00",IF($F34="Stunden",VLOOKUP($I34,'Grundlage UN-Lohn'!$M$9:$R$13,2),IF($F34="Monat",VLOOKUP($I34,'Grundlage UN-Lohn'!$M$2:$R$6,2),"0,00")))</f>
        <v>0,00</v>
      </c>
      <c r="K34" s="101"/>
      <c r="L34" s="101"/>
      <c r="M34" s="101"/>
      <c r="N34" s="101"/>
      <c r="O34" s="89" t="str">
        <f>IF(ISBLANK($I34),"0,00",IF(AND($F34="Stunden",$K34="Ja"),VLOOKUP($I34,'Grundlage UN-Lohn'!$M$9:$R$13,3),IF(AND($F34="Monat",$K34="Ja"),VLOOKUP($I34,'Grundlage UN-Lohn'!$M$2:$R$6,3),"0,00")))</f>
        <v>0,00</v>
      </c>
      <c r="P34" s="89" t="str">
        <f>IF(ISBLANK($I34),"0,00",IF(AND($F34="Stunden",$L34="Ja"),VLOOKUP($I34,'Grundlage UN-Lohn'!$M$9:$R$13,4),IF(AND($F34="Monat",$L34="Ja"),VLOOKUP($I34,'Grundlage UN-Lohn'!$M$2:$R$6,4),"0,00")))</f>
        <v>0,00</v>
      </c>
      <c r="Q34" s="89" t="str">
        <f>IF(ISBLANK($I34),"0,00",IF(AND($F34="Stunden",$M34="Ja"),VLOOKUP($I34,'Grundlage UN-Lohn'!$M$9:$R$13,5),IF(AND($F34="Monat",$M34="Ja"),VLOOKUP($I34,'Grundlage UN-Lohn'!$M$2:$R$6,5),"0,00")))</f>
        <v>0,00</v>
      </c>
      <c r="R34" s="89" t="str">
        <f>IF(ISBLANK($I34),"0,00",IF(AND($F34="Stunden",$N34="Ja"),VLOOKUP($I34,'Grundlage UN-Lohn'!$M$9:$R$13,6),IF(AND($F34="Monat",$N34="Ja"),VLOOKUP($I34,'Grundlage UN-Lohn'!$M$2:$R$6,6),"0,00")))</f>
        <v>0,00</v>
      </c>
      <c r="S34" s="37">
        <f>IF(AND(K34="Nein",L34="Nein",M34="Nein",N34="Nein"),J34,ROUND(J34+(SUM(O34:R34)),0))</f>
        <v>0</v>
      </c>
      <c r="T34" s="90">
        <f>IF(F34=0,0,IF(F34="Stunden",S34*H34,IF(F34="Monat",S34*G34)))</f>
        <v>0</v>
      </c>
      <c r="U34" s="95"/>
    </row>
    <row r="35" spans="1:21" s="92" customFormat="1" x14ac:dyDescent="0.25">
      <c r="A35" s="34"/>
      <c r="B35" s="99"/>
      <c r="C35" s="40"/>
      <c r="D35" s="40"/>
      <c r="E35" s="40"/>
      <c r="F35" s="85"/>
      <c r="G35" s="103"/>
      <c r="H35" s="93"/>
      <c r="I35" s="87"/>
      <c r="J35" s="94" t="str">
        <f>IF(ISBLANK($I35),"0,00",IF($F35="Stunden",VLOOKUP($I35,'Grundlage UN-Lohn'!$M$9:$R$13,2),IF($F35="Monat",VLOOKUP($I35,'Grundlage UN-Lohn'!$M$2:$R$6,2),"0,00")))</f>
        <v>0,00</v>
      </c>
      <c r="K35" s="101"/>
      <c r="L35" s="101"/>
      <c r="M35" s="101"/>
      <c r="N35" s="101"/>
      <c r="O35" s="89" t="str">
        <f>IF(ISBLANK($I35),"0,00",IF(AND($F35="Stunden",$K35="Ja"),VLOOKUP($I35,'Grundlage UN-Lohn'!$M$9:$R$13,3),IF(AND($F35="Monat",$K35="Ja"),VLOOKUP($I35,'Grundlage UN-Lohn'!$M$2:$R$6,3),"0,00")))</f>
        <v>0,00</v>
      </c>
      <c r="P35" s="89" t="str">
        <f>IF(ISBLANK($I35),"0,00",IF(AND($F35="Stunden",$L35="Ja"),VLOOKUP($I35,'Grundlage UN-Lohn'!$M$9:$R$13,4),IF(AND($F35="Monat",$L35="Ja"),VLOOKUP($I35,'Grundlage UN-Lohn'!$M$2:$R$6,4),"0,00")))</f>
        <v>0,00</v>
      </c>
      <c r="Q35" s="89" t="str">
        <f>IF(ISBLANK($I35),"0,00",IF(AND($F35="Stunden",$M35="Ja"),VLOOKUP($I35,'Grundlage UN-Lohn'!$M$9:$R$13,5),IF(AND($F35="Monat",$M35="Ja"),VLOOKUP($I35,'Grundlage UN-Lohn'!$M$2:$R$6,5),"0,00")))</f>
        <v>0,00</v>
      </c>
      <c r="R35" s="89" t="str">
        <f>IF(ISBLANK($I35),"0,00",IF(AND($F35="Stunden",$N35="Ja"),VLOOKUP($I35,'Grundlage UN-Lohn'!$M$9:$R$13,6),IF(AND($F35="Monat",$N35="Ja"),VLOOKUP($I35,'Grundlage UN-Lohn'!$M$2:$R$6,6),"0,00")))</f>
        <v>0,00</v>
      </c>
      <c r="S35" s="37">
        <f>IF(AND(K35="Nein",L35="Nein",M35="Nein",N35="Nein"),J35,ROUND(J35+(SUM(O35:R35)),0))</f>
        <v>0</v>
      </c>
      <c r="T35" s="90">
        <f>IF(F35=0,0,IF(F35="Stunden",S35*H35,IF(F35="Monat",S35*G35)))</f>
        <v>0</v>
      </c>
      <c r="U35" s="95"/>
    </row>
    <row r="36" spans="1:21" s="92" customFormat="1" x14ac:dyDescent="0.25">
      <c r="A36" s="34"/>
      <c r="B36" s="99"/>
      <c r="C36" s="40"/>
      <c r="D36" s="40"/>
      <c r="E36" s="40"/>
      <c r="F36" s="85"/>
      <c r="G36" s="103"/>
      <c r="H36" s="93"/>
      <c r="I36" s="87"/>
      <c r="J36" s="94" t="str">
        <f>IF(ISBLANK($I36),"0,00",IF($F36="Stunden",VLOOKUP($I36,'Grundlage UN-Lohn'!$M$9:$R$13,2),IF($F36="Monat",VLOOKUP($I36,'Grundlage UN-Lohn'!$M$2:$R$6,2),"0,00")))</f>
        <v>0,00</v>
      </c>
      <c r="K36" s="101"/>
      <c r="L36" s="101"/>
      <c r="M36" s="101"/>
      <c r="N36" s="101"/>
      <c r="O36" s="89" t="str">
        <f>IF(ISBLANK($I36),"0,00",IF(AND($F36="Stunden",$K36="Ja"),VLOOKUP($I36,'Grundlage UN-Lohn'!$M$9:$R$13,3),IF(AND($F36="Monat",$K36="Ja"),VLOOKUP($I36,'Grundlage UN-Lohn'!$M$2:$R$6,3),"0,00")))</f>
        <v>0,00</v>
      </c>
      <c r="P36" s="89" t="str">
        <f>IF(ISBLANK($I36),"0,00",IF(AND($F36="Stunden",$L36="Ja"),VLOOKUP($I36,'Grundlage UN-Lohn'!$M$9:$R$13,4),IF(AND($F36="Monat",$L36="Ja"),VLOOKUP($I36,'Grundlage UN-Lohn'!$M$2:$R$6,4),"0,00")))</f>
        <v>0,00</v>
      </c>
      <c r="Q36" s="89" t="str">
        <f>IF(ISBLANK($I36),"0,00",IF(AND($F36="Stunden",$M36="Ja"),VLOOKUP($I36,'Grundlage UN-Lohn'!$M$9:$R$13,5),IF(AND($F36="Monat",$M36="Ja"),VLOOKUP($I36,'Grundlage UN-Lohn'!$M$2:$R$6,5),"0,00")))</f>
        <v>0,00</v>
      </c>
      <c r="R36" s="89" t="str">
        <f>IF(ISBLANK($I36),"0,00",IF(AND($F36="Stunden",$N36="Ja"),VLOOKUP($I36,'Grundlage UN-Lohn'!$M$9:$R$13,6),IF(AND($F36="Monat",$N36="Ja"),VLOOKUP($I36,'Grundlage UN-Lohn'!$M$2:$R$6,6),"0,00")))</f>
        <v>0,00</v>
      </c>
      <c r="S36" s="37">
        <f>IF(AND(K36="Nein",L36="Nein",M36="Nein",N36="Nein"),J36,ROUND(J36+(SUM(O36:R36)),0))</f>
        <v>0</v>
      </c>
      <c r="T36" s="90">
        <f>IF(F36=0,0,IF(F36="Stunden",S36*H36,IF(F36="Monat",S36*G36)))</f>
        <v>0</v>
      </c>
      <c r="U36" s="95"/>
    </row>
    <row r="37" spans="1:21" s="92" customFormat="1" x14ac:dyDescent="0.25">
      <c r="A37" s="34"/>
      <c r="B37" s="99"/>
      <c r="C37" s="40"/>
      <c r="D37" s="40"/>
      <c r="E37" s="40"/>
      <c r="F37" s="85"/>
      <c r="G37" s="103"/>
      <c r="H37" s="93"/>
      <c r="I37" s="87"/>
      <c r="J37" s="94" t="str">
        <f>IF(ISBLANK($I37),"0,00",IF($F37="Stunden",VLOOKUP($I37,'Grundlage UN-Lohn'!$M$9:$R$13,2),IF($F37="Monat",VLOOKUP($I37,'Grundlage UN-Lohn'!$M$2:$R$6,2),"0,00")))</f>
        <v>0,00</v>
      </c>
      <c r="K37" s="101"/>
      <c r="L37" s="101"/>
      <c r="M37" s="101"/>
      <c r="N37" s="101"/>
      <c r="O37" s="89" t="str">
        <f>IF(ISBLANK($I37),"0,00",IF(AND($F37="Stunden",$K37="Ja"),VLOOKUP($I37,'Grundlage UN-Lohn'!$M$9:$R$13,3),IF(AND($F37="Monat",$K37="Ja"),VLOOKUP($I37,'Grundlage UN-Lohn'!$M$2:$R$6,3),"0,00")))</f>
        <v>0,00</v>
      </c>
      <c r="P37" s="89" t="str">
        <f>IF(ISBLANK($I37),"0,00",IF(AND($F37="Stunden",$L37="Ja"),VLOOKUP($I37,'Grundlage UN-Lohn'!$M$9:$R$13,4),IF(AND($F37="Monat",$L37="Ja"),VLOOKUP($I37,'Grundlage UN-Lohn'!$M$2:$R$6,4),"0,00")))</f>
        <v>0,00</v>
      </c>
      <c r="Q37" s="89" t="str">
        <f>IF(ISBLANK($I37),"0,00",IF(AND($F37="Stunden",$M37="Ja"),VLOOKUP($I37,'Grundlage UN-Lohn'!$M$9:$R$13,5),IF(AND($F37="Monat",$M37="Ja"),VLOOKUP($I37,'Grundlage UN-Lohn'!$M$2:$R$6,5),"0,00")))</f>
        <v>0,00</v>
      </c>
      <c r="R37" s="89" t="str">
        <f>IF(ISBLANK($I37),"0,00",IF(AND($F37="Stunden",$N37="Ja"),VLOOKUP($I37,'Grundlage UN-Lohn'!$M$9:$R$13,6),IF(AND($F37="Monat",$N37="Ja"),VLOOKUP($I37,'Grundlage UN-Lohn'!$M$2:$R$6,6),"0,00")))</f>
        <v>0,00</v>
      </c>
      <c r="S37" s="37">
        <f t="shared" si="1"/>
        <v>0</v>
      </c>
      <c r="T37" s="90">
        <f t="shared" si="0"/>
        <v>0</v>
      </c>
      <c r="U37" s="95"/>
    </row>
    <row r="38" spans="1:21" s="12" customFormat="1" x14ac:dyDescent="0.25">
      <c r="A38" s="28"/>
      <c r="B38" s="28"/>
      <c r="C38" s="30"/>
      <c r="D38" s="30"/>
      <c r="E38" s="30"/>
      <c r="F38" s="30"/>
      <c r="G38" s="30"/>
      <c r="H38" s="30"/>
      <c r="I38" s="30"/>
      <c r="J38" s="30"/>
      <c r="K38" s="30"/>
      <c r="L38" s="30"/>
      <c r="M38" s="30"/>
      <c r="N38" s="30"/>
      <c r="O38" s="30"/>
      <c r="P38" s="30"/>
      <c r="Q38" s="30"/>
      <c r="R38" s="31"/>
      <c r="S38" s="31"/>
      <c r="T38" s="96">
        <f>SUM(T14:T37)</f>
        <v>0</v>
      </c>
      <c r="U38" s="29"/>
    </row>
    <row r="39" spans="1:21" x14ac:dyDescent="0.25">
      <c r="A39" s="12"/>
      <c r="B39" s="12"/>
      <c r="C39" s="12"/>
      <c r="D39" s="12"/>
      <c r="E39" s="12"/>
      <c r="F39" s="12"/>
      <c r="G39" s="12"/>
      <c r="H39" s="12"/>
      <c r="I39" s="12"/>
      <c r="J39" s="12"/>
      <c r="K39" s="12"/>
      <c r="L39" s="12"/>
      <c r="M39" s="12"/>
      <c r="N39" s="12"/>
      <c r="O39" s="12"/>
      <c r="P39" s="12"/>
      <c r="Q39" s="12"/>
      <c r="R39" s="12"/>
      <c r="S39" s="12"/>
      <c r="T39" s="12"/>
      <c r="U39" s="12"/>
    </row>
    <row r="42" spans="1:21" ht="27" customHeight="1" x14ac:dyDescent="0.25">
      <c r="A42" s="235" t="s">
        <v>176</v>
      </c>
      <c r="B42" s="235"/>
      <c r="C42" s="235"/>
      <c r="D42" s="235"/>
      <c r="E42" s="235"/>
      <c r="F42" s="235"/>
      <c r="G42" s="235"/>
      <c r="H42" s="235"/>
      <c r="I42" s="235"/>
      <c r="J42" s="235"/>
      <c r="K42" s="235"/>
      <c r="L42" s="235"/>
      <c r="M42" s="235"/>
      <c r="N42" s="235"/>
      <c r="O42" s="235"/>
      <c r="P42" s="235"/>
      <c r="Q42" s="235"/>
      <c r="R42" s="235"/>
      <c r="S42" s="235"/>
      <c r="T42" s="235"/>
      <c r="U42" s="235"/>
    </row>
    <row r="43" spans="1:21" x14ac:dyDescent="0.25">
      <c r="E43" s="97"/>
      <c r="F43" s="97"/>
      <c r="G43" s="97"/>
      <c r="H43" s="97"/>
    </row>
    <row r="44" spans="1:21" x14ac:dyDescent="0.25">
      <c r="E44" s="97"/>
      <c r="F44" s="97"/>
      <c r="G44" s="97"/>
      <c r="H44" s="97"/>
    </row>
    <row r="45" spans="1:21" x14ac:dyDescent="0.25">
      <c r="E45" s="97"/>
      <c r="F45" s="97"/>
      <c r="G45" s="97"/>
      <c r="H45" s="97"/>
    </row>
    <row r="46" spans="1:21" x14ac:dyDescent="0.25">
      <c r="E46" s="97"/>
      <c r="F46" s="97"/>
      <c r="G46" s="97"/>
      <c r="H46" s="97"/>
    </row>
  </sheetData>
  <sheetProtection algorithmName="SHA-512" hashValue="3Pk8U7+mbE2oLiDA5M33uFtu7SULJpZDNzdBYlps7wN4oXwloS6yRAzbAviU0xeoEIlSb1PzZmBlYaCg6jERrA==" saltValue="8UpuAWm3fM9KUS3RjN62aQ==" spinCount="100000" sheet="1" formatCells="0" formatColumns="0" formatRows="0" insertRows="0" deleteRows="0" sort="0"/>
  <mergeCells count="22">
    <mergeCell ref="A3:D3"/>
    <mergeCell ref="F3:U3"/>
    <mergeCell ref="K12:N12"/>
    <mergeCell ref="D6:N6"/>
    <mergeCell ref="D7:N7"/>
    <mergeCell ref="O12:R12"/>
    <mergeCell ref="A42:U42"/>
    <mergeCell ref="B11:B12"/>
    <mergeCell ref="F11:F12"/>
    <mergeCell ref="H11:H12"/>
    <mergeCell ref="I11:I12"/>
    <mergeCell ref="J11:J12"/>
    <mergeCell ref="K11:N11"/>
    <mergeCell ref="A11:A12"/>
    <mergeCell ref="C11:C12"/>
    <mergeCell ref="D11:D12"/>
    <mergeCell ref="E11:E12"/>
    <mergeCell ref="S11:S12"/>
    <mergeCell ref="T11:T12"/>
    <mergeCell ref="O11:R11"/>
    <mergeCell ref="U11:U12"/>
    <mergeCell ref="G11:G12"/>
  </mergeCells>
  <conditionalFormatting sqref="K14:N37">
    <cfRule type="containsText" dxfId="43" priority="1" operator="containsText" text="Bitte wählen">
      <formula>NOT(ISERROR(SEARCH("Bitte wählen",K14)))</formula>
    </cfRule>
  </conditionalFormatting>
  <dataValidations count="3">
    <dataValidation type="list" allowBlank="1" showInputMessage="1" showErrorMessage="1" sqref="F14:F37">
      <formula1>"Stunden,Monat"</formula1>
    </dataValidation>
    <dataValidation operator="equal" allowBlank="1" showInputMessage="1" showErrorMessage="1" sqref="O14:O37"/>
    <dataValidation type="list" errorStyle="information" allowBlank="1" showInputMessage="1" showErrorMessage="1" error="Bitte wählen" sqref="K14:N37">
      <formula1>"Ja, Nein"</formula1>
    </dataValidation>
  </dataValidations>
  <pageMargins left="0.7" right="0.7" top="0.78740157499999996" bottom="0.78740157499999996" header="0.3" footer="0.3"/>
  <pageSetup paperSize="9" scale="49" fitToHeight="0" orientation="landscape" r:id="rId1"/>
  <headerFooter>
    <oddFooter>&amp;LCross Innovation&amp;CAusgaben- und Finanzierungsplan mit Meilensteinplanung&amp;RStand: 22.07.2024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'Grundlage UN-Lohn'!$M$2:$M$6</xm:f>
          </x14:formula1>
          <xm:sqref>I14:I37</xm:sqref>
        </x14:dataValidation>
        <x14:dataValidation type="list" allowBlank="1" showInputMessage="1" showErrorMessage="1">
          <x14:formula1>
            <xm:f>Gesamtübersicht!$C$7:$H$7</xm:f>
          </x14:formula1>
          <xm:sqref>B14:B37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3:FX41"/>
  <sheetViews>
    <sheetView showGridLines="0" zoomScaleNormal="100" workbookViewId="0">
      <selection activeCell="B20" sqref="B20"/>
    </sheetView>
  </sheetViews>
  <sheetFormatPr baseColWidth="10" defaultRowHeight="14.25" x14ac:dyDescent="0.2"/>
  <cols>
    <col min="1" max="1" width="9.140625" style="12" customWidth="1"/>
    <col min="2" max="2" width="26.7109375" style="12" customWidth="1"/>
    <col min="3" max="3" width="35.85546875" style="12" bestFit="1" customWidth="1"/>
    <col min="4" max="4" width="24" style="12" customWidth="1"/>
    <col min="5" max="5" width="23.7109375" style="12" customWidth="1"/>
    <col min="6" max="6" width="20.85546875" style="12" customWidth="1"/>
    <col min="7" max="7" width="13.140625" style="12" customWidth="1"/>
    <col min="8" max="8" width="11.85546875" style="13" customWidth="1"/>
    <col min="9" max="9" width="10.140625" style="13" customWidth="1"/>
    <col min="10" max="10" width="11.42578125" style="13"/>
    <col min="11" max="11" width="44.140625" style="12" customWidth="1"/>
    <col min="12" max="16384" width="11.42578125" style="12"/>
  </cols>
  <sheetData>
    <row r="3" spans="1:180" s="17" customFormat="1" ht="15" x14ac:dyDescent="0.25">
      <c r="A3" s="100" t="s">
        <v>175</v>
      </c>
      <c r="B3" s="100"/>
      <c r="C3" s="100"/>
      <c r="D3" s="137">
        <f>Gesamtübersicht!C1</f>
        <v>0</v>
      </c>
      <c r="E3" s="217"/>
      <c r="F3" s="218"/>
      <c r="G3" s="218"/>
      <c r="H3" s="218"/>
      <c r="I3" s="218"/>
      <c r="J3" s="218"/>
      <c r="K3" s="218"/>
      <c r="L3" s="16"/>
      <c r="M3" s="16"/>
      <c r="N3" s="16"/>
      <c r="O3" s="16"/>
      <c r="P3" s="16"/>
      <c r="Q3" s="16"/>
      <c r="R3" s="16"/>
      <c r="S3" s="16"/>
      <c r="T3" s="16"/>
      <c r="U3" s="16"/>
      <c r="V3" s="16"/>
      <c r="W3" s="16"/>
      <c r="X3" s="16"/>
    </row>
    <row r="4" spans="1:180" s="16" customFormat="1" ht="15" x14ac:dyDescent="0.25">
      <c r="A4" s="18"/>
      <c r="B4" s="18"/>
      <c r="C4" s="18"/>
      <c r="D4" s="18"/>
      <c r="E4" s="18"/>
      <c r="F4" s="18"/>
      <c r="G4" s="18"/>
      <c r="H4" s="18"/>
    </row>
    <row r="5" spans="1:180" s="17" customFormat="1" ht="15" x14ac:dyDescent="0.25">
      <c r="D5" s="20"/>
      <c r="E5" s="20"/>
      <c r="F5" s="20"/>
      <c r="G5" s="20"/>
      <c r="H5" s="21"/>
      <c r="I5" s="21"/>
      <c r="K5" s="102" t="s">
        <v>5</v>
      </c>
      <c r="L5" s="16"/>
      <c r="M5" s="16"/>
      <c r="N5" s="16"/>
      <c r="O5" s="16"/>
      <c r="P5" s="16"/>
    </row>
    <row r="6" spans="1:180" s="17" customFormat="1" ht="15" x14ac:dyDescent="0.25">
      <c r="A6" s="217" t="s">
        <v>170</v>
      </c>
      <c r="B6" s="218"/>
      <c r="C6" s="243"/>
      <c r="D6" s="230">
        <f>Gesamtübersicht!B4</f>
        <v>0</v>
      </c>
      <c r="E6" s="230"/>
      <c r="F6" s="230"/>
      <c r="G6" s="230"/>
      <c r="H6" s="230"/>
      <c r="I6" s="230"/>
      <c r="J6" s="230"/>
      <c r="K6" s="230"/>
      <c r="L6" s="16"/>
      <c r="M6" s="16"/>
      <c r="N6" s="16"/>
      <c r="O6" s="16"/>
      <c r="P6" s="16"/>
    </row>
    <row r="7" spans="1:180" s="17" customFormat="1" ht="15" x14ac:dyDescent="0.25">
      <c r="A7" s="217" t="s">
        <v>1</v>
      </c>
      <c r="B7" s="218"/>
      <c r="C7" s="243"/>
      <c r="D7" s="230">
        <f>Gesamtübersicht!B5</f>
        <v>0</v>
      </c>
      <c r="E7" s="230"/>
      <c r="F7" s="230"/>
      <c r="G7" s="230"/>
      <c r="H7" s="230"/>
      <c r="I7" s="230"/>
      <c r="J7" s="230"/>
      <c r="K7" s="230"/>
      <c r="P7" s="16"/>
    </row>
    <row r="8" spans="1:180" s="17" customFormat="1" ht="15" x14ac:dyDescent="0.25">
      <c r="A8" s="19"/>
      <c r="B8" s="19"/>
      <c r="C8" s="19"/>
      <c r="D8" s="138"/>
      <c r="E8" s="20"/>
      <c r="F8" s="21"/>
      <c r="G8" s="13"/>
      <c r="H8" s="13"/>
      <c r="I8" s="16"/>
      <c r="J8" s="16"/>
    </row>
    <row r="9" spans="1:180" s="141" customFormat="1" ht="99.75" customHeight="1" x14ac:dyDescent="0.2">
      <c r="A9" s="250" t="s">
        <v>0</v>
      </c>
      <c r="B9" s="253" t="s">
        <v>172</v>
      </c>
      <c r="C9" s="253" t="s">
        <v>137</v>
      </c>
      <c r="D9" s="250" t="s">
        <v>130</v>
      </c>
      <c r="E9" s="250" t="s">
        <v>166</v>
      </c>
      <c r="F9" s="250" t="s">
        <v>131</v>
      </c>
      <c r="G9" s="139" t="s">
        <v>143</v>
      </c>
      <c r="H9" s="139" t="s">
        <v>132</v>
      </c>
      <c r="I9" s="139" t="s">
        <v>133</v>
      </c>
      <c r="J9" s="139" t="s">
        <v>46</v>
      </c>
      <c r="K9" s="250" t="s">
        <v>44</v>
      </c>
      <c r="L9" s="140"/>
      <c r="M9" s="16"/>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row>
    <row r="10" spans="1:180" s="143" customFormat="1" x14ac:dyDescent="0.2">
      <c r="A10" s="250"/>
      <c r="B10" s="254"/>
      <c r="C10" s="254"/>
      <c r="D10" s="250"/>
      <c r="E10" s="250"/>
      <c r="F10" s="250"/>
      <c r="G10" s="142" t="s">
        <v>123</v>
      </c>
      <c r="H10" s="142" t="s">
        <v>134</v>
      </c>
      <c r="I10" s="142" t="s">
        <v>134</v>
      </c>
      <c r="J10" s="142" t="s">
        <v>123</v>
      </c>
      <c r="K10" s="251"/>
      <c r="L10" s="13"/>
      <c r="M10" s="16"/>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row>
    <row r="11" spans="1:180" s="13" customFormat="1" hidden="1" x14ac:dyDescent="0.2">
      <c r="A11" s="144" t="s">
        <v>19</v>
      </c>
      <c r="B11" s="144" t="s">
        <v>127</v>
      </c>
      <c r="C11" s="145" t="s">
        <v>29</v>
      </c>
      <c r="D11" s="146" t="s">
        <v>21</v>
      </c>
      <c r="E11" s="146" t="s">
        <v>22</v>
      </c>
      <c r="F11" s="146" t="s">
        <v>23</v>
      </c>
      <c r="G11" s="147" t="s">
        <v>26</v>
      </c>
      <c r="H11" s="145" t="s">
        <v>27</v>
      </c>
      <c r="I11" s="145" t="s">
        <v>28</v>
      </c>
      <c r="J11" s="148" t="s">
        <v>125</v>
      </c>
      <c r="K11" s="149" t="s">
        <v>126</v>
      </c>
      <c r="M11" s="16"/>
    </row>
    <row r="12" spans="1:180" s="162" customFormat="1" x14ac:dyDescent="0.2">
      <c r="A12" s="154"/>
      <c r="B12" s="155"/>
      <c r="C12" s="156"/>
      <c r="D12" s="157"/>
      <c r="E12" s="157"/>
      <c r="F12" s="157"/>
      <c r="G12" s="158"/>
      <c r="H12" s="159"/>
      <c r="I12" s="159"/>
      <c r="J12" s="160">
        <f t="shared" ref="J12:J36" si="0">($G12-($G12*$I12))+(($G12-($G12*$I12))*$H12)</f>
        <v>0</v>
      </c>
      <c r="K12" s="161"/>
      <c r="M12" s="163"/>
    </row>
    <row r="13" spans="1:180" s="162" customFormat="1" x14ac:dyDescent="0.2">
      <c r="A13" s="154"/>
      <c r="B13" s="155"/>
      <c r="C13" s="156"/>
      <c r="D13" s="157"/>
      <c r="E13" s="157"/>
      <c r="F13" s="157"/>
      <c r="G13" s="158"/>
      <c r="H13" s="159"/>
      <c r="I13" s="159"/>
      <c r="J13" s="160">
        <f t="shared" si="0"/>
        <v>0</v>
      </c>
      <c r="K13" s="161"/>
      <c r="M13" s="163"/>
    </row>
    <row r="14" spans="1:180" s="162" customFormat="1" x14ac:dyDescent="0.2">
      <c r="A14" s="154"/>
      <c r="B14" s="155"/>
      <c r="C14" s="156"/>
      <c r="D14" s="157"/>
      <c r="E14" s="157"/>
      <c r="F14" s="157"/>
      <c r="G14" s="158"/>
      <c r="H14" s="159"/>
      <c r="I14" s="159"/>
      <c r="J14" s="160">
        <f>($G14-($G14*$I14))+(($G14-($G14*$I14))*$H14)</f>
        <v>0</v>
      </c>
      <c r="K14" s="161"/>
      <c r="M14" s="163"/>
    </row>
    <row r="15" spans="1:180" s="162" customFormat="1" x14ac:dyDescent="0.2">
      <c r="A15" s="154"/>
      <c r="B15" s="155"/>
      <c r="C15" s="156"/>
      <c r="D15" s="157"/>
      <c r="E15" s="157"/>
      <c r="F15" s="157"/>
      <c r="G15" s="158"/>
      <c r="H15" s="159"/>
      <c r="I15" s="159"/>
      <c r="J15" s="160">
        <f t="shared" si="0"/>
        <v>0</v>
      </c>
      <c r="K15" s="161"/>
      <c r="M15" s="163"/>
    </row>
    <row r="16" spans="1:180" s="162" customFormat="1" x14ac:dyDescent="0.2">
      <c r="A16" s="154"/>
      <c r="B16" s="155"/>
      <c r="C16" s="156"/>
      <c r="D16" s="157"/>
      <c r="E16" s="157"/>
      <c r="F16" s="157"/>
      <c r="G16" s="158"/>
      <c r="H16" s="159"/>
      <c r="I16" s="159"/>
      <c r="J16" s="160">
        <f t="shared" si="0"/>
        <v>0</v>
      </c>
      <c r="K16" s="161"/>
      <c r="M16" s="163"/>
    </row>
    <row r="17" spans="1:13" s="162" customFormat="1" x14ac:dyDescent="0.2">
      <c r="A17" s="154"/>
      <c r="B17" s="155"/>
      <c r="C17" s="156"/>
      <c r="D17" s="157"/>
      <c r="E17" s="157"/>
      <c r="F17" s="157"/>
      <c r="G17" s="158"/>
      <c r="H17" s="159"/>
      <c r="I17" s="159"/>
      <c r="J17" s="160">
        <f t="shared" si="0"/>
        <v>0</v>
      </c>
      <c r="K17" s="161"/>
      <c r="M17" s="163"/>
    </row>
    <row r="18" spans="1:13" s="162" customFormat="1" x14ac:dyDescent="0.2">
      <c r="A18" s="154"/>
      <c r="B18" s="155"/>
      <c r="C18" s="156"/>
      <c r="D18" s="157"/>
      <c r="E18" s="157"/>
      <c r="F18" s="157"/>
      <c r="G18" s="158"/>
      <c r="H18" s="159"/>
      <c r="I18" s="159"/>
      <c r="J18" s="160">
        <f t="shared" si="0"/>
        <v>0</v>
      </c>
      <c r="K18" s="161"/>
      <c r="M18" s="163"/>
    </row>
    <row r="19" spans="1:13" s="162" customFormat="1" x14ac:dyDescent="0.2">
      <c r="A19" s="154"/>
      <c r="B19" s="155"/>
      <c r="C19" s="156"/>
      <c r="D19" s="157"/>
      <c r="E19" s="157"/>
      <c r="F19" s="157"/>
      <c r="G19" s="158"/>
      <c r="H19" s="159"/>
      <c r="I19" s="159"/>
      <c r="J19" s="160">
        <f t="shared" si="0"/>
        <v>0</v>
      </c>
      <c r="K19" s="161"/>
      <c r="M19" s="163"/>
    </row>
    <row r="20" spans="1:13" s="162" customFormat="1" x14ac:dyDescent="0.2">
      <c r="A20" s="154"/>
      <c r="B20" s="155"/>
      <c r="C20" s="156"/>
      <c r="D20" s="157"/>
      <c r="E20" s="157"/>
      <c r="F20" s="157"/>
      <c r="G20" s="158"/>
      <c r="H20" s="159"/>
      <c r="I20" s="159"/>
      <c r="J20" s="160">
        <f t="shared" si="0"/>
        <v>0</v>
      </c>
      <c r="K20" s="161"/>
    </row>
    <row r="21" spans="1:13" s="162" customFormat="1" x14ac:dyDescent="0.2">
      <c r="A21" s="154"/>
      <c r="B21" s="155"/>
      <c r="C21" s="156"/>
      <c r="D21" s="157"/>
      <c r="E21" s="157"/>
      <c r="F21" s="157"/>
      <c r="G21" s="158"/>
      <c r="H21" s="159"/>
      <c r="I21" s="159"/>
      <c r="J21" s="160">
        <f t="shared" si="0"/>
        <v>0</v>
      </c>
      <c r="K21" s="161"/>
    </row>
    <row r="22" spans="1:13" s="162" customFormat="1" x14ac:dyDescent="0.2">
      <c r="A22" s="154"/>
      <c r="B22" s="155"/>
      <c r="C22" s="156"/>
      <c r="D22" s="157"/>
      <c r="E22" s="157"/>
      <c r="F22" s="157"/>
      <c r="G22" s="158"/>
      <c r="H22" s="159"/>
      <c r="I22" s="159"/>
      <c r="J22" s="160">
        <f t="shared" si="0"/>
        <v>0</v>
      </c>
      <c r="K22" s="161"/>
    </row>
    <row r="23" spans="1:13" s="162" customFormat="1" x14ac:dyDescent="0.2">
      <c r="A23" s="154"/>
      <c r="B23" s="155"/>
      <c r="C23" s="156"/>
      <c r="D23" s="157"/>
      <c r="E23" s="157"/>
      <c r="F23" s="157"/>
      <c r="G23" s="158"/>
      <c r="H23" s="159"/>
      <c r="I23" s="159"/>
      <c r="J23" s="160">
        <f t="shared" si="0"/>
        <v>0</v>
      </c>
      <c r="K23" s="161"/>
    </row>
    <row r="24" spans="1:13" s="162" customFormat="1" x14ac:dyDescent="0.2">
      <c r="A24" s="154"/>
      <c r="B24" s="155"/>
      <c r="C24" s="156"/>
      <c r="D24" s="157"/>
      <c r="E24" s="157"/>
      <c r="F24" s="157"/>
      <c r="G24" s="158"/>
      <c r="H24" s="159"/>
      <c r="I24" s="159"/>
      <c r="J24" s="160">
        <f>($G24-($G24*$I24))+(($G24-($G24*$I24))*$H24)</f>
        <v>0</v>
      </c>
      <c r="K24" s="161"/>
    </row>
    <row r="25" spans="1:13" s="162" customFormat="1" x14ac:dyDescent="0.2">
      <c r="A25" s="154"/>
      <c r="B25" s="155"/>
      <c r="C25" s="156"/>
      <c r="D25" s="157"/>
      <c r="E25" s="157"/>
      <c r="F25" s="157"/>
      <c r="G25" s="158"/>
      <c r="H25" s="159"/>
      <c r="I25" s="159"/>
      <c r="J25" s="160">
        <f>($G25-($G25*$I25))+(($G25-($G25*$I25))*$H25)</f>
        <v>0</v>
      </c>
      <c r="K25" s="161"/>
    </row>
    <row r="26" spans="1:13" s="162" customFormat="1" x14ac:dyDescent="0.2">
      <c r="A26" s="154"/>
      <c r="B26" s="155"/>
      <c r="C26" s="156"/>
      <c r="D26" s="157"/>
      <c r="E26" s="157"/>
      <c r="F26" s="157"/>
      <c r="G26" s="158"/>
      <c r="H26" s="159"/>
      <c r="I26" s="159"/>
      <c r="J26" s="160">
        <f>($G26-($G26*$I26))+(($G26-($G26*$I26))*$H26)</f>
        <v>0</v>
      </c>
      <c r="K26" s="161"/>
    </row>
    <row r="27" spans="1:13" s="162" customFormat="1" x14ac:dyDescent="0.2">
      <c r="A27" s="154"/>
      <c r="B27" s="155"/>
      <c r="C27" s="156"/>
      <c r="D27" s="157"/>
      <c r="E27" s="157"/>
      <c r="F27" s="157"/>
      <c r="G27" s="158"/>
      <c r="H27" s="159"/>
      <c r="I27" s="159"/>
      <c r="J27" s="160">
        <f t="shared" si="0"/>
        <v>0</v>
      </c>
      <c r="K27" s="161"/>
    </row>
    <row r="28" spans="1:13" s="162" customFormat="1" x14ac:dyDescent="0.2">
      <c r="A28" s="154"/>
      <c r="B28" s="155"/>
      <c r="C28" s="156"/>
      <c r="D28" s="157"/>
      <c r="E28" s="157"/>
      <c r="F28" s="157"/>
      <c r="G28" s="158"/>
      <c r="H28" s="159"/>
      <c r="I28" s="159"/>
      <c r="J28" s="160">
        <f t="shared" si="0"/>
        <v>0</v>
      </c>
      <c r="K28" s="161"/>
    </row>
    <row r="29" spans="1:13" s="162" customFormat="1" x14ac:dyDescent="0.2">
      <c r="A29" s="154"/>
      <c r="B29" s="155"/>
      <c r="C29" s="156"/>
      <c r="D29" s="157"/>
      <c r="E29" s="157"/>
      <c r="F29" s="157"/>
      <c r="G29" s="158"/>
      <c r="H29" s="159"/>
      <c r="I29" s="159"/>
      <c r="J29" s="160">
        <f t="shared" si="0"/>
        <v>0</v>
      </c>
      <c r="K29" s="161"/>
    </row>
    <row r="30" spans="1:13" s="162" customFormat="1" x14ac:dyDescent="0.2">
      <c r="A30" s="154"/>
      <c r="B30" s="155"/>
      <c r="C30" s="156"/>
      <c r="D30" s="157"/>
      <c r="E30" s="157"/>
      <c r="F30" s="157"/>
      <c r="G30" s="158"/>
      <c r="H30" s="159"/>
      <c r="I30" s="159"/>
      <c r="J30" s="160">
        <f t="shared" si="0"/>
        <v>0</v>
      </c>
      <c r="K30" s="161"/>
    </row>
    <row r="31" spans="1:13" s="162" customFormat="1" x14ac:dyDescent="0.2">
      <c r="A31" s="154"/>
      <c r="B31" s="155"/>
      <c r="C31" s="156"/>
      <c r="D31" s="157"/>
      <c r="E31" s="157"/>
      <c r="F31" s="157"/>
      <c r="G31" s="158"/>
      <c r="H31" s="159"/>
      <c r="I31" s="159"/>
      <c r="J31" s="160">
        <f t="shared" si="0"/>
        <v>0</v>
      </c>
      <c r="K31" s="161"/>
    </row>
    <row r="32" spans="1:13" s="162" customFormat="1" x14ac:dyDescent="0.2">
      <c r="A32" s="154"/>
      <c r="B32" s="155"/>
      <c r="C32" s="156"/>
      <c r="D32" s="157"/>
      <c r="E32" s="157"/>
      <c r="F32" s="157"/>
      <c r="G32" s="158"/>
      <c r="H32" s="159"/>
      <c r="I32" s="159"/>
      <c r="J32" s="160">
        <f t="shared" si="0"/>
        <v>0</v>
      </c>
      <c r="K32" s="161"/>
    </row>
    <row r="33" spans="1:11" s="162" customFormat="1" x14ac:dyDescent="0.2">
      <c r="A33" s="154"/>
      <c r="B33" s="155"/>
      <c r="C33" s="156"/>
      <c r="D33" s="157"/>
      <c r="E33" s="157"/>
      <c r="F33" s="157"/>
      <c r="G33" s="158"/>
      <c r="H33" s="159"/>
      <c r="I33" s="159"/>
      <c r="J33" s="160">
        <f t="shared" si="0"/>
        <v>0</v>
      </c>
      <c r="K33" s="161"/>
    </row>
    <row r="34" spans="1:11" s="162" customFormat="1" x14ac:dyDescent="0.2">
      <c r="A34" s="154"/>
      <c r="B34" s="155"/>
      <c r="C34" s="156"/>
      <c r="D34" s="157"/>
      <c r="E34" s="157"/>
      <c r="F34" s="157"/>
      <c r="G34" s="158"/>
      <c r="H34" s="159"/>
      <c r="I34" s="159"/>
      <c r="J34" s="160">
        <f t="shared" si="0"/>
        <v>0</v>
      </c>
      <c r="K34" s="161"/>
    </row>
    <row r="35" spans="1:11" s="162" customFormat="1" x14ac:dyDescent="0.2">
      <c r="A35" s="154"/>
      <c r="B35" s="155"/>
      <c r="C35" s="156"/>
      <c r="D35" s="157"/>
      <c r="E35" s="157"/>
      <c r="F35" s="157"/>
      <c r="G35" s="158"/>
      <c r="H35" s="159"/>
      <c r="I35" s="159"/>
      <c r="J35" s="160">
        <f t="shared" si="0"/>
        <v>0</v>
      </c>
      <c r="K35" s="161"/>
    </row>
    <row r="36" spans="1:11" s="162" customFormat="1" x14ac:dyDescent="0.2">
      <c r="A36" s="154"/>
      <c r="B36" s="155"/>
      <c r="C36" s="156"/>
      <c r="D36" s="164"/>
      <c r="E36" s="164"/>
      <c r="F36" s="164"/>
      <c r="G36" s="165"/>
      <c r="H36" s="166"/>
      <c r="I36" s="166"/>
      <c r="J36" s="167">
        <f t="shared" si="0"/>
        <v>0</v>
      </c>
      <c r="K36" s="168"/>
    </row>
    <row r="37" spans="1:11" s="13" customFormat="1" x14ac:dyDescent="0.2">
      <c r="A37" s="150"/>
      <c r="B37" s="150"/>
      <c r="C37" s="150"/>
      <c r="D37" s="150"/>
      <c r="E37" s="150"/>
      <c r="F37" s="150"/>
      <c r="G37" s="151">
        <f>SUM(G12:G36)</f>
        <v>0</v>
      </c>
      <c r="H37" s="152"/>
      <c r="I37" s="151"/>
      <c r="J37" s="151">
        <f>SUM(J12:J36)</f>
        <v>0</v>
      </c>
      <c r="K37" s="150"/>
    </row>
    <row r="38" spans="1:11" s="13" customFormat="1" x14ac:dyDescent="0.2">
      <c r="A38" s="150"/>
      <c r="B38" s="150"/>
      <c r="C38" s="150"/>
      <c r="D38" s="150"/>
      <c r="E38" s="150"/>
      <c r="F38" s="150"/>
      <c r="G38" s="153"/>
      <c r="H38" s="153"/>
      <c r="I38" s="153"/>
      <c r="J38" s="150"/>
      <c r="K38" s="150"/>
    </row>
    <row r="39" spans="1:11" s="13" customFormat="1" x14ac:dyDescent="0.2">
      <c r="A39" s="252" t="s">
        <v>135</v>
      </c>
      <c r="B39" s="252"/>
      <c r="C39" s="252"/>
      <c r="D39" s="252"/>
      <c r="E39" s="252"/>
      <c r="F39" s="252"/>
      <c r="G39" s="252"/>
      <c r="H39" s="252"/>
      <c r="I39" s="252"/>
      <c r="J39" s="252"/>
    </row>
    <row r="40" spans="1:11" x14ac:dyDescent="0.2">
      <c r="A40" s="252" t="s">
        <v>136</v>
      </c>
      <c r="B40" s="252"/>
      <c r="C40" s="252"/>
      <c r="D40" s="252"/>
      <c r="E40" s="252"/>
      <c r="F40" s="252"/>
      <c r="G40" s="252"/>
      <c r="H40" s="252"/>
      <c r="I40" s="252"/>
      <c r="J40" s="252"/>
      <c r="K40" s="13"/>
    </row>
    <row r="41" spans="1:11" ht="24.75" customHeight="1" x14ac:dyDescent="0.2">
      <c r="A41" s="249" t="s">
        <v>160</v>
      </c>
      <c r="B41" s="249"/>
      <c r="C41" s="249"/>
      <c r="D41" s="249"/>
      <c r="E41" s="249"/>
      <c r="F41" s="249"/>
      <c r="G41" s="249"/>
      <c r="H41" s="249"/>
      <c r="I41" s="249"/>
      <c r="J41" s="249"/>
    </row>
  </sheetData>
  <sheetProtection algorithmName="SHA-512" hashValue="lgLEqNOt8PVrDf6SqmzvuZEW+bE2jGaMfzDIfEBiXL66YIR+nutWhLsZ3bKmTxWjTxiC3KcsjuHHINn+UP6GNw==" saltValue="HgDNrATTMebWTB4t+JC2rQ==" spinCount="100000" sheet="1" formatCells="0" formatRows="0" insertRows="0" deleteRows="0" sort="0"/>
  <mergeCells count="15">
    <mergeCell ref="E3:K3"/>
    <mergeCell ref="A6:C6"/>
    <mergeCell ref="A7:C7"/>
    <mergeCell ref="D6:K6"/>
    <mergeCell ref="D7:K7"/>
    <mergeCell ref="A41:J41"/>
    <mergeCell ref="K9:K10"/>
    <mergeCell ref="A39:J39"/>
    <mergeCell ref="A40:J40"/>
    <mergeCell ref="E9:E10"/>
    <mergeCell ref="F9:F10"/>
    <mergeCell ref="C9:C10"/>
    <mergeCell ref="B9:B10"/>
    <mergeCell ref="A9:A10"/>
    <mergeCell ref="D9:D10"/>
  </mergeCells>
  <conditionalFormatting sqref="C12:C36">
    <cfRule type="containsText" dxfId="16" priority="1" operator="containsText" text="Pauschalwerte mit Urlaubsabgeltung">
      <formula>NOT(ISERROR(SEARCH("Pauschalwerte mit Urlaubsabgeltung",C12)))</formula>
    </cfRule>
  </conditionalFormatting>
  <dataValidations count="3">
    <dataValidation type="list" allowBlank="1" showInputMessage="1" showErrorMessage="1" sqref="D12:D36">
      <formula1>"Sachausgaben, Dienstleistungen Dritter, Investitionen"</formula1>
    </dataValidation>
    <dataValidation type="list" allowBlank="1" showInputMessage="1" showErrorMessage="1" sqref="B27:B36">
      <formula1>"Meilenstein 1, Meilenstein 2, Meilenstein 3, Meilenstein 4, Meilenstein 5, Meilenstein 6, Meilenstein 7, Meiilenstein 8, Meilenstein 9, Meilenstein 10, Meilenstein 11, Meilenstein 12"</formula1>
    </dataValidation>
    <dataValidation type="list" allowBlank="1" showInputMessage="1" showErrorMessage="1" sqref="B12:B26">
      <formula1>"Meilenstein 1, Meilenstein 2, Meilenstein 3, Meilenstein 4, Meilenstein 5, Meilenstein 6, Meilenstein 7, Meilenstein 8, Meilenstein 9, Meilenstein 10, Meilenstein 11, Meilenstein 12"</formula1>
    </dataValidation>
  </dataValidations>
  <pageMargins left="0.7" right="0.7" top="0.78740157499999996" bottom="0.78740157499999996" header="0.3" footer="0.3"/>
  <pageSetup paperSize="9" scale="49" fitToHeight="0" orientation="landscape" r:id="rId1"/>
  <headerFooter>
    <oddFooter>&amp;LCross Innovation&amp;CAusgaben- und Finanzierungsplan mit Meilensteinplanung&amp;RStand: 22.07.2024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Gesamtübersicht!$C$7:$H$7</xm:f>
          </x14:formula1>
          <xm:sqref>C12:C36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T48"/>
  <sheetViews>
    <sheetView topLeftCell="A7" workbookViewId="0">
      <selection activeCell="K13" sqref="K13"/>
    </sheetView>
  </sheetViews>
  <sheetFormatPr baseColWidth="10" defaultRowHeight="15" x14ac:dyDescent="0.25"/>
  <cols>
    <col min="1" max="1" width="39.140625" customWidth="1"/>
    <col min="4" max="4" width="11.42578125" customWidth="1"/>
    <col min="12" max="12" width="13.7109375" customWidth="1"/>
  </cols>
  <sheetData>
    <row r="1" spans="1:20" x14ac:dyDescent="0.25">
      <c r="M1" s="42" t="s">
        <v>37</v>
      </c>
      <c r="N1" s="43" t="s">
        <v>61</v>
      </c>
      <c r="O1" s="43" t="s">
        <v>62</v>
      </c>
      <c r="P1" s="43" t="s">
        <v>63</v>
      </c>
      <c r="Q1" s="43" t="s">
        <v>64</v>
      </c>
      <c r="R1" s="43" t="s">
        <v>65</v>
      </c>
    </row>
    <row r="2" spans="1:20" x14ac:dyDescent="0.25">
      <c r="A2" t="s">
        <v>66</v>
      </c>
      <c r="I2" s="44">
        <v>0.16</v>
      </c>
      <c r="J2" s="45">
        <v>28.6</v>
      </c>
      <c r="L2" t="s">
        <v>67</v>
      </c>
      <c r="M2" s="42" t="s">
        <v>13</v>
      </c>
      <c r="N2" s="46">
        <v>4819.18</v>
      </c>
      <c r="O2" s="46">
        <v>392.76</v>
      </c>
      <c r="P2" s="46">
        <v>81.93</v>
      </c>
      <c r="Q2" s="46">
        <v>448.18</v>
      </c>
      <c r="R2" s="46">
        <v>42.65</v>
      </c>
      <c r="S2" s="47"/>
    </row>
    <row r="3" spans="1:20" x14ac:dyDescent="0.25">
      <c r="I3" s="44">
        <v>0.33</v>
      </c>
      <c r="J3" s="45">
        <v>57.2</v>
      </c>
      <c r="L3" t="s">
        <v>68</v>
      </c>
      <c r="M3" s="42" t="s">
        <v>14</v>
      </c>
      <c r="N3" s="46">
        <v>3517.54</v>
      </c>
      <c r="O3" s="46">
        <v>286.68</v>
      </c>
      <c r="P3" s="46">
        <v>59.8</v>
      </c>
      <c r="Q3" s="46">
        <v>327.13</v>
      </c>
      <c r="R3" s="46">
        <v>45.73</v>
      </c>
      <c r="S3" s="47"/>
    </row>
    <row r="4" spans="1:20" ht="15.75" thickBot="1" x14ac:dyDescent="0.3">
      <c r="I4" s="44">
        <v>0.375</v>
      </c>
      <c r="J4" s="45">
        <v>65</v>
      </c>
      <c r="L4" t="s">
        <v>69</v>
      </c>
      <c r="M4" s="42" t="s">
        <v>15</v>
      </c>
      <c r="N4" s="46">
        <v>3338.78</v>
      </c>
      <c r="O4" s="46">
        <v>272.11</v>
      </c>
      <c r="P4" s="46">
        <v>56.76</v>
      </c>
      <c r="Q4" s="46">
        <v>310.51</v>
      </c>
      <c r="R4" s="46">
        <v>43.4</v>
      </c>
      <c r="S4" s="47"/>
    </row>
    <row r="5" spans="1:20" x14ac:dyDescent="0.25">
      <c r="A5" s="259"/>
      <c r="B5" s="48" t="s">
        <v>70</v>
      </c>
      <c r="C5" s="48" t="s">
        <v>70</v>
      </c>
      <c r="D5" s="48" t="s">
        <v>70</v>
      </c>
      <c r="E5" s="48" t="s">
        <v>70</v>
      </c>
      <c r="F5" s="48" t="s">
        <v>70</v>
      </c>
      <c r="I5" s="44">
        <v>0.75</v>
      </c>
      <c r="J5" s="45">
        <v>130</v>
      </c>
      <c r="M5" s="42" t="s">
        <v>16</v>
      </c>
      <c r="N5" s="46">
        <v>2527.04</v>
      </c>
      <c r="O5" s="46">
        <v>205.95</v>
      </c>
      <c r="P5" s="46">
        <v>42.93</v>
      </c>
      <c r="Q5" s="46">
        <v>235.01</v>
      </c>
      <c r="R5" s="46">
        <v>32.85</v>
      </c>
      <c r="S5" s="47"/>
    </row>
    <row r="6" spans="1:20" x14ac:dyDescent="0.25">
      <c r="A6" s="260"/>
      <c r="B6" s="49" t="s">
        <v>71</v>
      </c>
      <c r="C6" s="49" t="s">
        <v>72</v>
      </c>
      <c r="D6" s="49" t="s">
        <v>73</v>
      </c>
      <c r="E6" s="49" t="s">
        <v>74</v>
      </c>
      <c r="F6" s="49" t="s">
        <v>75</v>
      </c>
      <c r="M6" s="42" t="s">
        <v>17</v>
      </c>
      <c r="N6" s="46">
        <v>2090.6999999999998</v>
      </c>
      <c r="O6" s="46">
        <v>170.39</v>
      </c>
      <c r="P6" s="46">
        <v>35.54</v>
      </c>
      <c r="Q6" s="46">
        <v>194.43</v>
      </c>
      <c r="R6" s="46">
        <v>27.18</v>
      </c>
      <c r="S6" s="47"/>
    </row>
    <row r="7" spans="1:20" ht="48" x14ac:dyDescent="0.25">
      <c r="A7" s="260"/>
      <c r="B7" s="50" t="s">
        <v>76</v>
      </c>
      <c r="C7" s="50" t="s">
        <v>77</v>
      </c>
      <c r="D7" s="50" t="s">
        <v>78</v>
      </c>
      <c r="E7" s="50" t="s">
        <v>79</v>
      </c>
      <c r="F7" s="50" t="s">
        <v>80</v>
      </c>
      <c r="O7" s="41"/>
      <c r="P7" s="41"/>
      <c r="Q7" s="41"/>
      <c r="R7" s="41"/>
      <c r="S7" s="41"/>
      <c r="T7" s="41"/>
    </row>
    <row r="8" spans="1:20" ht="72" x14ac:dyDescent="0.25">
      <c r="A8" s="260"/>
      <c r="B8" s="50" t="s">
        <v>81</v>
      </c>
      <c r="C8" s="50"/>
      <c r="D8" s="50" t="s">
        <v>82</v>
      </c>
      <c r="E8" s="50"/>
      <c r="F8" s="50"/>
      <c r="M8" s="42" t="s">
        <v>36</v>
      </c>
      <c r="N8" s="43" t="s">
        <v>61</v>
      </c>
      <c r="O8" s="43" t="s">
        <v>62</v>
      </c>
      <c r="P8" s="43" t="s">
        <v>63</v>
      </c>
      <c r="Q8" s="43" t="s">
        <v>64</v>
      </c>
      <c r="R8" s="43" t="s">
        <v>65</v>
      </c>
      <c r="S8" s="47"/>
      <c r="T8" s="41"/>
    </row>
    <row r="9" spans="1:20" ht="15.75" thickBot="1" x14ac:dyDescent="0.3">
      <c r="A9" s="260"/>
      <c r="B9" s="50" t="s">
        <v>83</v>
      </c>
      <c r="C9" s="50" t="s">
        <v>83</v>
      </c>
      <c r="D9" s="50" t="s">
        <v>83</v>
      </c>
      <c r="E9" s="51" t="s">
        <v>83</v>
      </c>
      <c r="F9" s="50" t="s">
        <v>83</v>
      </c>
      <c r="M9" s="42" t="s">
        <v>13</v>
      </c>
      <c r="N9" s="46">
        <v>27.7</v>
      </c>
      <c r="O9" s="46">
        <v>2.2599999999999998</v>
      </c>
      <c r="P9" s="46">
        <v>0.47</v>
      </c>
      <c r="Q9" s="46">
        <v>2.58</v>
      </c>
      <c r="R9" s="46">
        <v>0.36</v>
      </c>
      <c r="S9" s="47"/>
      <c r="T9" s="41"/>
    </row>
    <row r="10" spans="1:20" ht="39" thickTop="1" x14ac:dyDescent="0.25">
      <c r="A10" s="52" t="s">
        <v>84</v>
      </c>
      <c r="B10" s="111">
        <v>4819.18</v>
      </c>
      <c r="C10" s="258">
        <v>3517.54</v>
      </c>
      <c r="D10" s="258">
        <v>3338.78</v>
      </c>
      <c r="E10" s="258">
        <v>2527.04</v>
      </c>
      <c r="F10" s="258">
        <v>2090.6999999999998</v>
      </c>
      <c r="G10" s="45"/>
      <c r="H10" s="45"/>
      <c r="M10" s="42" t="s">
        <v>14</v>
      </c>
      <c r="N10" s="46">
        <v>20.21</v>
      </c>
      <c r="O10" s="46">
        <v>1.65</v>
      </c>
      <c r="P10" s="46">
        <v>0.34</v>
      </c>
      <c r="Q10" s="46">
        <v>1.88</v>
      </c>
      <c r="R10" s="46">
        <v>0.27</v>
      </c>
      <c r="S10" s="47"/>
      <c r="T10" s="41"/>
    </row>
    <row r="11" spans="1:20" x14ac:dyDescent="0.25">
      <c r="A11" s="53" t="s">
        <v>85</v>
      </c>
      <c r="B11" s="105"/>
      <c r="C11" s="256"/>
      <c r="D11" s="256"/>
      <c r="E11" s="256"/>
      <c r="F11" s="256"/>
      <c r="M11" s="42" t="s">
        <v>15</v>
      </c>
      <c r="N11" s="46">
        <v>19.190000000000001</v>
      </c>
      <c r="O11" s="46">
        <v>1.56</v>
      </c>
      <c r="P11" s="46">
        <v>0.33</v>
      </c>
      <c r="Q11" s="46">
        <v>1.78</v>
      </c>
      <c r="R11" s="46">
        <v>0.25</v>
      </c>
      <c r="S11" s="47"/>
      <c r="T11" s="41"/>
    </row>
    <row r="12" spans="1:20" ht="15.75" thickBot="1" x14ac:dyDescent="0.3">
      <c r="A12" s="54" t="s">
        <v>86</v>
      </c>
      <c r="B12" s="106"/>
      <c r="C12" s="257"/>
      <c r="D12" s="257"/>
      <c r="E12" s="257"/>
      <c r="F12" s="257"/>
      <c r="M12" s="42" t="s">
        <v>16</v>
      </c>
      <c r="N12" s="46">
        <v>14.52</v>
      </c>
      <c r="O12" s="46">
        <v>1.18</v>
      </c>
      <c r="P12" s="46">
        <v>0.25</v>
      </c>
      <c r="Q12" s="46">
        <v>1.35</v>
      </c>
      <c r="R12" s="46">
        <v>0.19</v>
      </c>
      <c r="S12" s="47"/>
      <c r="T12" s="41"/>
    </row>
    <row r="13" spans="1:20" x14ac:dyDescent="0.25">
      <c r="A13" s="53" t="s">
        <v>87</v>
      </c>
      <c r="B13" s="107">
        <v>985.52</v>
      </c>
      <c r="C13" s="255">
        <v>719.34</v>
      </c>
      <c r="D13" s="255">
        <v>682.78</v>
      </c>
      <c r="E13" s="255">
        <v>516.78</v>
      </c>
      <c r="F13" s="255">
        <v>527.54999999999995</v>
      </c>
      <c r="M13" s="42" t="s">
        <v>17</v>
      </c>
      <c r="N13" s="46">
        <v>12.02</v>
      </c>
      <c r="O13" s="46">
        <v>0.98</v>
      </c>
      <c r="P13" s="46">
        <v>0.2</v>
      </c>
      <c r="Q13" s="46">
        <v>1.1200000000000001</v>
      </c>
      <c r="R13" s="46">
        <v>0.16</v>
      </c>
      <c r="S13" s="41"/>
      <c r="T13" s="41"/>
    </row>
    <row r="14" spans="1:20" x14ac:dyDescent="0.25">
      <c r="A14" s="53" t="s">
        <v>88</v>
      </c>
      <c r="B14" s="108"/>
      <c r="C14" s="256"/>
      <c r="D14" s="256"/>
      <c r="E14" s="256"/>
      <c r="F14" s="256"/>
      <c r="N14" s="41"/>
      <c r="O14" s="41"/>
      <c r="P14" s="41"/>
      <c r="Q14" s="41"/>
      <c r="R14" s="41"/>
      <c r="S14" s="41"/>
      <c r="T14" s="41"/>
    </row>
    <row r="15" spans="1:20" ht="51" x14ac:dyDescent="0.25">
      <c r="A15" s="53" t="s">
        <v>89</v>
      </c>
      <c r="B15" s="108"/>
      <c r="C15" s="256"/>
      <c r="D15" s="256"/>
      <c r="E15" s="256"/>
      <c r="F15" s="256"/>
    </row>
    <row r="16" spans="1:20" ht="15.75" thickBot="1" x14ac:dyDescent="0.3">
      <c r="A16" s="54" t="s">
        <v>90</v>
      </c>
      <c r="B16" s="109"/>
      <c r="C16" s="257"/>
      <c r="D16" s="257"/>
      <c r="E16" s="257"/>
      <c r="F16" s="257"/>
    </row>
    <row r="17" spans="1:6" x14ac:dyDescent="0.25">
      <c r="A17" s="53" t="s">
        <v>91</v>
      </c>
      <c r="B17" s="110">
        <v>392.76</v>
      </c>
      <c r="C17" s="255">
        <v>286.68</v>
      </c>
      <c r="D17" s="255">
        <v>272.11</v>
      </c>
      <c r="E17" s="255">
        <v>205.95</v>
      </c>
      <c r="F17" s="255">
        <v>170.39</v>
      </c>
    </row>
    <row r="18" spans="1:6" x14ac:dyDescent="0.25">
      <c r="A18" s="53" t="s">
        <v>92</v>
      </c>
      <c r="B18" s="105"/>
      <c r="C18" s="256"/>
      <c r="D18" s="256"/>
      <c r="E18" s="256"/>
      <c r="F18" s="256"/>
    </row>
    <row r="19" spans="1:6" ht="26.25" thickBot="1" x14ac:dyDescent="0.3">
      <c r="A19" s="54" t="s">
        <v>93</v>
      </c>
      <c r="B19" s="106"/>
      <c r="C19" s="257"/>
      <c r="D19" s="257"/>
      <c r="E19" s="257"/>
      <c r="F19" s="257"/>
    </row>
    <row r="20" spans="1:6" x14ac:dyDescent="0.25">
      <c r="A20" s="53" t="s">
        <v>94</v>
      </c>
      <c r="B20" s="107">
        <v>81.93</v>
      </c>
      <c r="C20" s="255">
        <v>59.8</v>
      </c>
      <c r="D20" s="255">
        <v>56.76</v>
      </c>
      <c r="E20" s="255">
        <v>52.93</v>
      </c>
      <c r="F20" s="255">
        <v>35.54</v>
      </c>
    </row>
    <row r="21" spans="1:6" x14ac:dyDescent="0.25">
      <c r="A21" s="53" t="s">
        <v>95</v>
      </c>
      <c r="B21" s="108"/>
      <c r="C21" s="256"/>
      <c r="D21" s="256"/>
      <c r="E21" s="256"/>
      <c r="F21" s="256"/>
    </row>
    <row r="22" spans="1:6" ht="26.25" thickBot="1" x14ac:dyDescent="0.3">
      <c r="A22" s="54" t="s">
        <v>93</v>
      </c>
      <c r="B22" s="109"/>
      <c r="C22" s="257"/>
      <c r="D22" s="257"/>
      <c r="E22" s="257"/>
      <c r="F22" s="257"/>
    </row>
    <row r="23" spans="1:6" x14ac:dyDescent="0.25">
      <c r="A23" s="53" t="s">
        <v>96</v>
      </c>
      <c r="B23" s="107">
        <v>448.18</v>
      </c>
      <c r="C23" s="255">
        <v>327.13</v>
      </c>
      <c r="D23" s="255">
        <v>310.51</v>
      </c>
      <c r="E23" s="255">
        <v>235.01</v>
      </c>
      <c r="F23" s="255">
        <v>194.43</v>
      </c>
    </row>
    <row r="24" spans="1:6" ht="15.75" thickBot="1" x14ac:dyDescent="0.3">
      <c r="A24" s="54" t="s">
        <v>97</v>
      </c>
      <c r="B24" s="109"/>
      <c r="C24" s="257"/>
      <c r="D24" s="257"/>
      <c r="E24" s="257"/>
      <c r="F24" s="257"/>
    </row>
    <row r="25" spans="1:6" x14ac:dyDescent="0.25">
      <c r="A25" s="53" t="s">
        <v>98</v>
      </c>
      <c r="B25" s="107">
        <v>62.65</v>
      </c>
      <c r="C25" s="255">
        <v>45.73</v>
      </c>
      <c r="D25" s="255">
        <v>43.4</v>
      </c>
      <c r="E25" s="255">
        <v>32.85</v>
      </c>
      <c r="F25" s="255">
        <v>27.18</v>
      </c>
    </row>
    <row r="26" spans="1:6" x14ac:dyDescent="0.25">
      <c r="A26" s="53" t="s">
        <v>99</v>
      </c>
      <c r="B26" s="108"/>
      <c r="C26" s="256"/>
      <c r="D26" s="256"/>
      <c r="E26" s="256"/>
      <c r="F26" s="256"/>
    </row>
    <row r="27" spans="1:6" ht="15.75" thickBot="1" x14ac:dyDescent="0.3">
      <c r="A27" s="54" t="s">
        <v>100</v>
      </c>
      <c r="B27" s="109"/>
      <c r="C27" s="257"/>
      <c r="D27" s="257"/>
      <c r="E27" s="257"/>
      <c r="F27" s="257"/>
    </row>
    <row r="28" spans="1:6" ht="15.75" thickBot="1" x14ac:dyDescent="0.3">
      <c r="A28" s="54" t="s">
        <v>101</v>
      </c>
      <c r="B28" s="211">
        <f>B10+B17+B20+B23+B25</f>
        <v>5804.7</v>
      </c>
      <c r="C28" s="211">
        <f t="shared" ref="C28:F28" si="0">C10+C17+C20+C23+C25</f>
        <v>4236.88</v>
      </c>
      <c r="D28" s="211">
        <f t="shared" si="0"/>
        <v>4021.56</v>
      </c>
      <c r="E28" s="211">
        <f t="shared" si="0"/>
        <v>3053.78</v>
      </c>
      <c r="F28" s="211">
        <f t="shared" si="0"/>
        <v>2518.2399999999998</v>
      </c>
    </row>
    <row r="29" spans="1:6" ht="15.75" thickBot="1" x14ac:dyDescent="0.3">
      <c r="A29" s="56" t="s">
        <v>102</v>
      </c>
      <c r="B29" s="57">
        <v>5805</v>
      </c>
      <c r="C29" s="57">
        <v>4237</v>
      </c>
      <c r="D29" s="57">
        <v>4022</v>
      </c>
      <c r="E29" s="57">
        <v>3044</v>
      </c>
      <c r="F29" s="57">
        <v>2518</v>
      </c>
    </row>
    <row r="30" spans="1:6" x14ac:dyDescent="0.25">
      <c r="A30" s="52" t="s">
        <v>103</v>
      </c>
      <c r="B30" s="255">
        <v>27.7</v>
      </c>
      <c r="C30" s="255">
        <v>20.21</v>
      </c>
      <c r="D30" s="255">
        <v>19.190000000000001</v>
      </c>
      <c r="E30" s="255">
        <v>14.52</v>
      </c>
      <c r="F30" s="255">
        <v>12.02</v>
      </c>
    </row>
    <row r="31" spans="1:6" ht="15.75" thickBot="1" x14ac:dyDescent="0.3">
      <c r="A31" s="54" t="s">
        <v>104</v>
      </c>
      <c r="B31" s="257"/>
      <c r="C31" s="257"/>
      <c r="D31" s="257"/>
      <c r="E31" s="257"/>
      <c r="F31" s="257"/>
    </row>
    <row r="32" spans="1:6" x14ac:dyDescent="0.25">
      <c r="A32" s="53" t="s">
        <v>105</v>
      </c>
      <c r="B32" s="255">
        <v>5.66</v>
      </c>
      <c r="C32" s="255">
        <v>4.13</v>
      </c>
      <c r="D32" s="255">
        <v>3.92</v>
      </c>
      <c r="E32" s="255">
        <v>2.97</v>
      </c>
      <c r="F32" s="255">
        <v>2.46</v>
      </c>
    </row>
    <row r="33" spans="1:6" ht="38.25" x14ac:dyDescent="0.25">
      <c r="A33" s="53" t="s">
        <v>106</v>
      </c>
      <c r="B33" s="256"/>
      <c r="C33" s="256"/>
      <c r="D33" s="256"/>
      <c r="E33" s="256"/>
      <c r="F33" s="256"/>
    </row>
    <row r="34" spans="1:6" ht="15.75" thickBot="1" x14ac:dyDescent="0.3">
      <c r="A34" s="54" t="s">
        <v>107</v>
      </c>
      <c r="B34" s="257"/>
      <c r="C34" s="257"/>
      <c r="D34" s="257"/>
      <c r="E34" s="257"/>
      <c r="F34" s="257"/>
    </row>
    <row r="35" spans="1:6" x14ac:dyDescent="0.25">
      <c r="A35" s="53" t="s">
        <v>91</v>
      </c>
      <c r="B35" s="255">
        <v>2.2599999999999998</v>
      </c>
      <c r="C35" s="255">
        <v>1.65</v>
      </c>
      <c r="D35" s="255">
        <v>1.56</v>
      </c>
      <c r="E35" s="255">
        <v>1.18</v>
      </c>
      <c r="F35" s="255">
        <v>0.98</v>
      </c>
    </row>
    <row r="36" spans="1:6" x14ac:dyDescent="0.25">
      <c r="A36" s="53" t="s">
        <v>92</v>
      </c>
      <c r="B36" s="256"/>
      <c r="C36" s="256"/>
      <c r="D36" s="256"/>
      <c r="E36" s="256"/>
      <c r="F36" s="256"/>
    </row>
    <row r="37" spans="1:6" ht="26.25" thickBot="1" x14ac:dyDescent="0.3">
      <c r="A37" s="54" t="s">
        <v>108</v>
      </c>
      <c r="B37" s="257"/>
      <c r="C37" s="257"/>
      <c r="D37" s="257"/>
      <c r="E37" s="257"/>
      <c r="F37" s="257"/>
    </row>
    <row r="38" spans="1:6" x14ac:dyDescent="0.25">
      <c r="A38" s="53" t="s">
        <v>94</v>
      </c>
      <c r="B38" s="255">
        <v>0.47</v>
      </c>
      <c r="C38" s="255">
        <v>0.34</v>
      </c>
      <c r="D38" s="255">
        <v>0.33</v>
      </c>
      <c r="E38" s="255">
        <v>0.25</v>
      </c>
      <c r="F38" s="255">
        <v>0.2</v>
      </c>
    </row>
    <row r="39" spans="1:6" x14ac:dyDescent="0.25">
      <c r="A39" s="53" t="s">
        <v>109</v>
      </c>
      <c r="B39" s="256"/>
      <c r="C39" s="256"/>
      <c r="D39" s="256"/>
      <c r="E39" s="256"/>
      <c r="F39" s="256"/>
    </row>
    <row r="40" spans="1:6" ht="26.25" thickBot="1" x14ac:dyDescent="0.3">
      <c r="A40" s="54" t="s">
        <v>108</v>
      </c>
      <c r="B40" s="257"/>
      <c r="C40" s="257"/>
      <c r="D40" s="257"/>
      <c r="E40" s="257"/>
      <c r="F40" s="257"/>
    </row>
    <row r="41" spans="1:6" x14ac:dyDescent="0.25">
      <c r="A41" s="53" t="s">
        <v>96</v>
      </c>
      <c r="B41" s="255">
        <v>2.58</v>
      </c>
      <c r="C41" s="255">
        <v>1.88</v>
      </c>
      <c r="D41" s="255">
        <v>1.78</v>
      </c>
      <c r="E41" s="255">
        <v>1.35</v>
      </c>
      <c r="F41" s="255">
        <v>1.1200000000000001</v>
      </c>
    </row>
    <row r="42" spans="1:6" ht="15.75" thickBot="1" x14ac:dyDescent="0.3">
      <c r="A42" s="54" t="s">
        <v>97</v>
      </c>
      <c r="B42" s="257"/>
      <c r="C42" s="257"/>
      <c r="D42" s="257"/>
      <c r="E42" s="257"/>
      <c r="F42" s="257"/>
    </row>
    <row r="43" spans="1:6" x14ac:dyDescent="0.25">
      <c r="A43" s="53" t="s">
        <v>98</v>
      </c>
      <c r="B43" s="255">
        <v>0.36</v>
      </c>
      <c r="C43" s="255">
        <v>0.26</v>
      </c>
      <c r="D43" s="255">
        <v>0.25</v>
      </c>
      <c r="E43" s="255">
        <v>0.19</v>
      </c>
      <c r="F43" s="255">
        <v>0.16</v>
      </c>
    </row>
    <row r="44" spans="1:6" x14ac:dyDescent="0.25">
      <c r="A44" s="53" t="s">
        <v>99</v>
      </c>
      <c r="B44" s="256"/>
      <c r="C44" s="256"/>
      <c r="D44" s="256"/>
      <c r="E44" s="256"/>
      <c r="F44" s="256"/>
    </row>
    <row r="45" spans="1:6" ht="15.75" thickBot="1" x14ac:dyDescent="0.3">
      <c r="A45" s="54" t="s">
        <v>110</v>
      </c>
      <c r="B45" s="257"/>
      <c r="C45" s="257"/>
      <c r="D45" s="257"/>
      <c r="E45" s="257"/>
      <c r="F45" s="257"/>
    </row>
    <row r="46" spans="1:6" ht="15.75" thickBot="1" x14ac:dyDescent="0.3">
      <c r="A46" s="54" t="s">
        <v>111</v>
      </c>
      <c r="B46" s="55">
        <v>33.36</v>
      </c>
      <c r="C46" s="55">
        <v>24.35</v>
      </c>
      <c r="D46" s="55">
        <v>23.11</v>
      </c>
      <c r="E46" s="55">
        <v>17.489999999999998</v>
      </c>
      <c r="F46" s="55">
        <v>14.47</v>
      </c>
    </row>
    <row r="47" spans="1:6" ht="15.75" thickBot="1" x14ac:dyDescent="0.3">
      <c r="A47" s="56" t="s">
        <v>102</v>
      </c>
      <c r="B47" s="57">
        <v>33</v>
      </c>
      <c r="C47" s="57">
        <v>24</v>
      </c>
      <c r="D47" s="57">
        <v>23</v>
      </c>
      <c r="E47" s="57">
        <v>17</v>
      </c>
      <c r="F47" s="57">
        <v>14</v>
      </c>
    </row>
    <row r="48" spans="1:6" x14ac:dyDescent="0.25">
      <c r="A48" s="58"/>
    </row>
  </sheetData>
  <mergeCells count="55">
    <mergeCell ref="A5:A9"/>
    <mergeCell ref="C10:C12"/>
    <mergeCell ref="D10:D12"/>
    <mergeCell ref="E10:E12"/>
    <mergeCell ref="C13:C16"/>
    <mergeCell ref="D13:D16"/>
    <mergeCell ref="E13:E16"/>
    <mergeCell ref="F13:F16"/>
    <mergeCell ref="F10:F12"/>
    <mergeCell ref="C20:C22"/>
    <mergeCell ref="D20:D22"/>
    <mergeCell ref="E20:E22"/>
    <mergeCell ref="F20:F22"/>
    <mergeCell ref="C17:C19"/>
    <mergeCell ref="D17:D19"/>
    <mergeCell ref="E17:E19"/>
    <mergeCell ref="F17:F19"/>
    <mergeCell ref="E30:E31"/>
    <mergeCell ref="F30:F31"/>
    <mergeCell ref="C23:C24"/>
    <mergeCell ref="D23:D24"/>
    <mergeCell ref="E23:E24"/>
    <mergeCell ref="F23:F24"/>
    <mergeCell ref="C25:C27"/>
    <mergeCell ref="D25:D27"/>
    <mergeCell ref="E25:E27"/>
    <mergeCell ref="F25:F27"/>
    <mergeCell ref="E32:E34"/>
    <mergeCell ref="F32:F34"/>
    <mergeCell ref="B35:B37"/>
    <mergeCell ref="C35:C37"/>
    <mergeCell ref="D35:D37"/>
    <mergeCell ref="E35:E37"/>
    <mergeCell ref="F35:F37"/>
    <mergeCell ref="B30:B31"/>
    <mergeCell ref="C30:C31"/>
    <mergeCell ref="B41:B42"/>
    <mergeCell ref="C41:C42"/>
    <mergeCell ref="D41:D42"/>
    <mergeCell ref="B32:B34"/>
    <mergeCell ref="C32:C34"/>
    <mergeCell ref="D32:D34"/>
    <mergeCell ref="D30:D31"/>
    <mergeCell ref="E41:E42"/>
    <mergeCell ref="F41:F42"/>
    <mergeCell ref="B38:B40"/>
    <mergeCell ref="C38:C40"/>
    <mergeCell ref="D38:D40"/>
    <mergeCell ref="E38:E40"/>
    <mergeCell ref="F38:F40"/>
    <mergeCell ref="B43:B45"/>
    <mergeCell ref="C43:C45"/>
    <mergeCell ref="D43:D45"/>
    <mergeCell ref="E43:E45"/>
    <mergeCell ref="F43:F4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Gesamtübersicht</vt:lpstr>
      <vt:lpstr>Personalausgaben</vt:lpstr>
      <vt:lpstr>Grundlagen VKO</vt:lpstr>
      <vt:lpstr>Unternehmerlohn</vt:lpstr>
      <vt:lpstr>Ausgaben</vt:lpstr>
      <vt:lpstr>Grundlage UN-Lohn</vt:lpstr>
      <vt:lpstr>Ausgaben!Druckbereich</vt:lpstr>
      <vt:lpstr>Gesamtübersicht!Druckbereich</vt:lpstr>
      <vt:lpstr>Personalausgaben!Druckbereich</vt:lpstr>
      <vt:lpstr>Unternehmerlohn!Druckbereich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Grünthal, Birgit</cp:lastModifiedBy>
  <cp:lastPrinted>2024-07-22T11:19:52Z</cp:lastPrinted>
  <dcterms:created xsi:type="dcterms:W3CDTF">2019-01-16T12:42:22Z</dcterms:created>
  <dcterms:modified xsi:type="dcterms:W3CDTF">2024-12-09T06:51:09Z</dcterms:modified>
</cp:coreProperties>
</file>